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to\Downloads\"/>
    </mc:Choice>
  </mc:AlternateContent>
  <bookViews>
    <workbookView xWindow="0" yWindow="0" windowWidth="28800" windowHeight="12300" activeTab="2"/>
  </bookViews>
  <sheets>
    <sheet name="Instrução" sheetId="13" r:id="rId1"/>
    <sheet name="1. Ambiente" sheetId="2" r:id="rId2"/>
    <sheet name="2. Gerenciamento" sheetId="3" r:id="rId3"/>
    <sheet name="3. Mapa" sheetId="11" r:id="rId4"/>
    <sheet name="4. Matriz" sheetId="12" r:id="rId5"/>
    <sheet name="5. Monitoramento" sheetId="6" r:id="rId6"/>
    <sheet name="Apoio" sheetId="8" state="hidden" r:id="rId7"/>
  </sheets>
  <definedNames>
    <definedName name="Status" localSheetId="5">#REF!</definedName>
    <definedName name="Status">#REF!</definedName>
  </definedNames>
  <calcPr calcId="162913"/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3"/>
  <c r="I7" i="6" l="1"/>
  <c r="J7" i="6"/>
  <c r="K7" i="6"/>
  <c r="L7" i="6"/>
  <c r="M7" i="6"/>
  <c r="I8" i="6"/>
  <c r="J8" i="6"/>
  <c r="K8" i="6"/>
  <c r="L8" i="6"/>
  <c r="M8" i="6"/>
  <c r="I9" i="6"/>
  <c r="J9" i="6"/>
  <c r="K9" i="6"/>
  <c r="L9" i="6"/>
  <c r="M9" i="6"/>
  <c r="I10" i="6"/>
  <c r="J10" i="6"/>
  <c r="K10" i="6"/>
  <c r="L10" i="6"/>
  <c r="M10" i="6"/>
  <c r="I11" i="6"/>
  <c r="J11" i="6"/>
  <c r="K11" i="6"/>
  <c r="L11" i="6"/>
  <c r="M11" i="6"/>
  <c r="I12" i="6"/>
  <c r="J12" i="6"/>
  <c r="K12" i="6"/>
  <c r="L12" i="6"/>
  <c r="M12" i="6"/>
  <c r="I13" i="6"/>
  <c r="J13" i="6"/>
  <c r="K13" i="6"/>
  <c r="L13" i="6"/>
  <c r="M13" i="6"/>
  <c r="I14" i="6"/>
  <c r="J14" i="6"/>
  <c r="K14" i="6"/>
  <c r="L14" i="6"/>
  <c r="M14" i="6"/>
  <c r="I15" i="6"/>
  <c r="J15" i="6"/>
  <c r="K15" i="6"/>
  <c r="L15" i="6"/>
  <c r="M15" i="6"/>
  <c r="I16" i="6"/>
  <c r="J16" i="6"/>
  <c r="K16" i="6"/>
  <c r="L16" i="6"/>
  <c r="M16" i="6"/>
  <c r="I17" i="6"/>
  <c r="J17" i="6"/>
  <c r="K17" i="6"/>
  <c r="L17" i="6"/>
  <c r="M17" i="6"/>
  <c r="I18" i="6"/>
  <c r="J18" i="6"/>
  <c r="K18" i="6"/>
  <c r="L18" i="6"/>
  <c r="M18" i="6"/>
  <c r="I19" i="6"/>
  <c r="J19" i="6"/>
  <c r="K19" i="6"/>
  <c r="L19" i="6"/>
  <c r="M19" i="6"/>
  <c r="I20" i="6"/>
  <c r="J20" i="6"/>
  <c r="K20" i="6"/>
  <c r="L20" i="6"/>
  <c r="M20" i="6"/>
  <c r="I21" i="6"/>
  <c r="J21" i="6"/>
  <c r="K21" i="6"/>
  <c r="L21" i="6"/>
  <c r="M21" i="6"/>
  <c r="I22" i="6"/>
  <c r="J22" i="6"/>
  <c r="K22" i="6"/>
  <c r="L22" i="6"/>
  <c r="M22" i="6"/>
  <c r="I23" i="6"/>
  <c r="J23" i="6"/>
  <c r="K23" i="6"/>
  <c r="L23" i="6"/>
  <c r="M23" i="6"/>
  <c r="I24" i="6"/>
  <c r="J24" i="6"/>
  <c r="K24" i="6"/>
  <c r="L24" i="6"/>
  <c r="M24" i="6"/>
  <c r="I25" i="6"/>
  <c r="J25" i="6"/>
  <c r="K25" i="6"/>
  <c r="L25" i="6"/>
  <c r="M25" i="6"/>
  <c r="I26" i="6"/>
  <c r="J26" i="6"/>
  <c r="K26" i="6"/>
  <c r="L26" i="6"/>
  <c r="M26" i="6"/>
  <c r="I27" i="6"/>
  <c r="J27" i="6"/>
  <c r="K27" i="6"/>
  <c r="L27" i="6"/>
  <c r="M27" i="6"/>
  <c r="I28" i="6"/>
  <c r="J28" i="6"/>
  <c r="K28" i="6"/>
  <c r="L28" i="6"/>
  <c r="M28" i="6"/>
  <c r="I29" i="6"/>
  <c r="J29" i="6"/>
  <c r="K29" i="6"/>
  <c r="L29" i="6"/>
  <c r="M29" i="6"/>
  <c r="I30" i="6"/>
  <c r="J30" i="6"/>
  <c r="K30" i="6"/>
  <c r="L30" i="6"/>
  <c r="M30" i="6"/>
  <c r="I31" i="6"/>
  <c r="J31" i="6"/>
  <c r="K31" i="6"/>
  <c r="L31" i="6"/>
  <c r="M31" i="6"/>
  <c r="I32" i="6"/>
  <c r="J32" i="6"/>
  <c r="K32" i="6"/>
  <c r="L32" i="6"/>
  <c r="M32" i="6"/>
  <c r="I33" i="6"/>
  <c r="J33" i="6"/>
  <c r="K33" i="6"/>
  <c r="L33" i="6"/>
  <c r="M33" i="6"/>
  <c r="I34" i="6"/>
  <c r="J34" i="6"/>
  <c r="K34" i="6"/>
  <c r="L34" i="6"/>
  <c r="M34" i="6"/>
  <c r="I35" i="6"/>
  <c r="J35" i="6"/>
  <c r="K35" i="6"/>
  <c r="L35" i="6"/>
  <c r="M35" i="6"/>
  <c r="I36" i="6"/>
  <c r="J36" i="6"/>
  <c r="K36" i="6"/>
  <c r="L36" i="6"/>
  <c r="M36" i="6"/>
  <c r="I37" i="6"/>
  <c r="J37" i="6"/>
  <c r="K37" i="6"/>
  <c r="L37" i="6"/>
  <c r="M37" i="6"/>
  <c r="I38" i="6"/>
  <c r="J38" i="6"/>
  <c r="K38" i="6"/>
  <c r="L38" i="6"/>
  <c r="M38" i="6"/>
  <c r="I39" i="6"/>
  <c r="J39" i="6"/>
  <c r="K39" i="6"/>
  <c r="L39" i="6"/>
  <c r="M39" i="6"/>
  <c r="I40" i="6"/>
  <c r="J40" i="6"/>
  <c r="K40" i="6"/>
  <c r="L40" i="6"/>
  <c r="M40" i="6"/>
  <c r="I41" i="6"/>
  <c r="J41" i="6"/>
  <c r="K41" i="6"/>
  <c r="L41" i="6"/>
  <c r="M41" i="6"/>
  <c r="I42" i="6"/>
  <c r="J42" i="6"/>
  <c r="K42" i="6"/>
  <c r="L42" i="6"/>
  <c r="M42" i="6"/>
  <c r="I43" i="6"/>
  <c r="J43" i="6"/>
  <c r="K43" i="6"/>
  <c r="L43" i="6"/>
  <c r="M43" i="6"/>
  <c r="I44" i="6"/>
  <c r="J44" i="6"/>
  <c r="K44" i="6"/>
  <c r="L44" i="6"/>
  <c r="M44" i="6"/>
  <c r="I45" i="6"/>
  <c r="J45" i="6"/>
  <c r="K45" i="6"/>
  <c r="L45" i="6"/>
  <c r="M45" i="6"/>
  <c r="I46" i="6"/>
  <c r="J46" i="6"/>
  <c r="K46" i="6"/>
  <c r="L46" i="6"/>
  <c r="M46" i="6"/>
  <c r="I47" i="6"/>
  <c r="J47" i="6"/>
  <c r="K47" i="6"/>
  <c r="L47" i="6"/>
  <c r="M47" i="6"/>
  <c r="I48" i="6"/>
  <c r="J48" i="6"/>
  <c r="K48" i="6"/>
  <c r="L48" i="6"/>
  <c r="M48" i="6"/>
  <c r="I49" i="6"/>
  <c r="J49" i="6"/>
  <c r="K49" i="6"/>
  <c r="L49" i="6"/>
  <c r="M49" i="6"/>
  <c r="I50" i="6"/>
  <c r="J50" i="6"/>
  <c r="K50" i="6"/>
  <c r="L50" i="6"/>
  <c r="M50" i="6"/>
  <c r="I51" i="6"/>
  <c r="J51" i="6"/>
  <c r="K51" i="6"/>
  <c r="L51" i="6"/>
  <c r="M51" i="6"/>
  <c r="I52" i="6"/>
  <c r="J52" i="6"/>
  <c r="K52" i="6"/>
  <c r="L52" i="6"/>
  <c r="M52" i="6"/>
  <c r="I53" i="6"/>
  <c r="J53" i="6"/>
  <c r="K53" i="6"/>
  <c r="L53" i="6"/>
  <c r="M53" i="6"/>
  <c r="I54" i="6"/>
  <c r="J54" i="6"/>
  <c r="K54" i="6"/>
  <c r="L54" i="6"/>
  <c r="M54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G6" i="12"/>
  <c r="H6" i="12"/>
  <c r="G7" i="12"/>
  <c r="H7" i="12"/>
  <c r="G8" i="12"/>
  <c r="H8" i="12"/>
  <c r="G9" i="12"/>
  <c r="H9" i="12"/>
  <c r="H5" i="12"/>
  <c r="G5" i="12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F24" i="3" s="1"/>
  <c r="AG24" i="3" s="1"/>
  <c r="AE25" i="3"/>
  <c r="AE26" i="3"/>
  <c r="AE27" i="3"/>
  <c r="AE28" i="3"/>
  <c r="AE29" i="3"/>
  <c r="AE30" i="3"/>
  <c r="AE31" i="3"/>
  <c r="AE32" i="3"/>
  <c r="AE33" i="3"/>
  <c r="AF33" i="3" s="1"/>
  <c r="AG33" i="3" s="1"/>
  <c r="AE34" i="3"/>
  <c r="AE35" i="3"/>
  <c r="AE36" i="3"/>
  <c r="AF36" i="3" s="1"/>
  <c r="AG36" i="3" s="1"/>
  <c r="AE37" i="3"/>
  <c r="AE38" i="3"/>
  <c r="AE39" i="3"/>
  <c r="AE40" i="3"/>
  <c r="AE41" i="3"/>
  <c r="AE42" i="3"/>
  <c r="AE43" i="3"/>
  <c r="AE44" i="3"/>
  <c r="AE45" i="3"/>
  <c r="AF45" i="3" s="1"/>
  <c r="AG45" i="3" s="1"/>
  <c r="AE46" i="3"/>
  <c r="AE47" i="3"/>
  <c r="AE48" i="3"/>
  <c r="AF48" i="3" s="1"/>
  <c r="AG48" i="3" s="1"/>
  <c r="AE49" i="3"/>
  <c r="AE50" i="3"/>
  <c r="AE51" i="3"/>
  <c r="AE52" i="3"/>
  <c r="AE53" i="3"/>
  <c r="AE54" i="3"/>
  <c r="AF25" i="3"/>
  <c r="AF26" i="3"/>
  <c r="AF27" i="3"/>
  <c r="AG27" i="3" s="1"/>
  <c r="AF28" i="3"/>
  <c r="AG28" i="3" s="1"/>
  <c r="AF29" i="3"/>
  <c r="AG29" i="3" s="1"/>
  <c r="AF30" i="3"/>
  <c r="AG30" i="3" s="1"/>
  <c r="AF31" i="3"/>
  <c r="AG31" i="3" s="1"/>
  <c r="AF32" i="3"/>
  <c r="AG32" i="3" s="1"/>
  <c r="AF34" i="3"/>
  <c r="AG34" i="3" s="1"/>
  <c r="AF35" i="3"/>
  <c r="AG35" i="3" s="1"/>
  <c r="AF37" i="3"/>
  <c r="AF38" i="3"/>
  <c r="AF39" i="3"/>
  <c r="AF40" i="3"/>
  <c r="AG40" i="3" s="1"/>
  <c r="AF41" i="3"/>
  <c r="AF42" i="3"/>
  <c r="AG42" i="3" s="1"/>
  <c r="AF43" i="3"/>
  <c r="AF44" i="3"/>
  <c r="AG44" i="3" s="1"/>
  <c r="AF46" i="3"/>
  <c r="AG46" i="3" s="1"/>
  <c r="AF47" i="3"/>
  <c r="AF49" i="3"/>
  <c r="AF50" i="3"/>
  <c r="AG50" i="3" s="1"/>
  <c r="AF51" i="3"/>
  <c r="AG51" i="3" s="1"/>
  <c r="AF52" i="3"/>
  <c r="AG52" i="3" s="1"/>
  <c r="AF53" i="3"/>
  <c r="AG53" i="3" s="1"/>
  <c r="AF54" i="3"/>
  <c r="AG54" i="3" s="1"/>
  <c r="AG25" i="3"/>
  <c r="AG26" i="3"/>
  <c r="AG37" i="3"/>
  <c r="AG38" i="3"/>
  <c r="AG39" i="3"/>
  <c r="AG41" i="3"/>
  <c r="AG43" i="3"/>
  <c r="AG47" i="3"/>
  <c r="AG49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AE5" i="3"/>
  <c r="C9" i="6" l="1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F36" i="6"/>
  <c r="G36" i="6"/>
  <c r="C37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E41" i="6"/>
  <c r="F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" i="3"/>
  <c r="C7" i="12"/>
  <c r="D7" i="12"/>
  <c r="E7" i="12"/>
  <c r="F7" i="12"/>
  <c r="C8" i="12"/>
  <c r="D8" i="12"/>
  <c r="E8" i="12"/>
  <c r="F8" i="12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B24" i="12" l="1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E2" i="11"/>
  <c r="G46" i="12" l="1"/>
  <c r="H46" i="12"/>
  <c r="G34" i="12"/>
  <c r="H34" i="12"/>
  <c r="G22" i="12"/>
  <c r="H22" i="12"/>
  <c r="G10" i="12"/>
  <c r="H10" i="12"/>
  <c r="G45" i="12"/>
  <c r="H45" i="12"/>
  <c r="G33" i="12"/>
  <c r="H33" i="12"/>
  <c r="G21" i="12"/>
  <c r="H21" i="12"/>
  <c r="G47" i="12"/>
  <c r="H47" i="12"/>
  <c r="H44" i="12"/>
  <c r="G44" i="12"/>
  <c r="G19" i="12"/>
  <c r="H19" i="12"/>
  <c r="G53" i="12"/>
  <c r="H53" i="12"/>
  <c r="G40" i="12"/>
  <c r="H40" i="12"/>
  <c r="G28" i="12"/>
  <c r="H28" i="12"/>
  <c r="G16" i="12"/>
  <c r="H16" i="12"/>
  <c r="G11" i="12"/>
  <c r="H11" i="12"/>
  <c r="H31" i="12"/>
  <c r="G31" i="12"/>
  <c r="G42" i="12"/>
  <c r="H42" i="12"/>
  <c r="G29" i="12"/>
  <c r="H29" i="12"/>
  <c r="G51" i="12"/>
  <c r="H51" i="12"/>
  <c r="G39" i="12"/>
  <c r="H39" i="12"/>
  <c r="G27" i="12"/>
  <c r="H27" i="12"/>
  <c r="G15" i="12"/>
  <c r="H15" i="12"/>
  <c r="H32" i="12"/>
  <c r="G32" i="12"/>
  <c r="G54" i="12"/>
  <c r="H54" i="12"/>
  <c r="G41" i="12"/>
  <c r="H41" i="12"/>
  <c r="H50" i="12"/>
  <c r="G50" i="12"/>
  <c r="H38" i="12"/>
  <c r="G38" i="12"/>
  <c r="H26" i="12"/>
  <c r="G26" i="12"/>
  <c r="H14" i="12"/>
  <c r="G14" i="12"/>
  <c r="G35" i="12"/>
  <c r="H35" i="12"/>
  <c r="H20" i="12"/>
  <c r="G20" i="12"/>
  <c r="G30" i="12"/>
  <c r="H30" i="12"/>
  <c r="G17" i="12"/>
  <c r="H17" i="12"/>
  <c r="H49" i="12"/>
  <c r="G49" i="12"/>
  <c r="H37" i="12"/>
  <c r="G37" i="12"/>
  <c r="H25" i="12"/>
  <c r="G25" i="12"/>
  <c r="H13" i="12"/>
  <c r="G13" i="12"/>
  <c r="G23" i="12"/>
  <c r="H23" i="12"/>
  <c r="H43" i="12"/>
  <c r="G43" i="12"/>
  <c r="G18" i="12"/>
  <c r="H18" i="12"/>
  <c r="G52" i="12"/>
  <c r="H52" i="12"/>
  <c r="G48" i="12"/>
  <c r="H48" i="12"/>
  <c r="G36" i="12"/>
  <c r="H36" i="12"/>
  <c r="G24" i="12"/>
  <c r="H24" i="12"/>
  <c r="G12" i="12"/>
  <c r="H12" i="12"/>
  <c r="C13" i="12"/>
  <c r="D13" i="12"/>
  <c r="F13" i="12"/>
  <c r="E13" i="12"/>
  <c r="C24" i="12"/>
  <c r="D24" i="12"/>
  <c r="E24" i="12"/>
  <c r="F24" i="12"/>
  <c r="D11" i="12"/>
  <c r="E11" i="12"/>
  <c r="F11" i="12"/>
  <c r="C11" i="12"/>
  <c r="C34" i="12"/>
  <c r="D34" i="12"/>
  <c r="F34" i="12"/>
  <c r="E34" i="12"/>
  <c r="C33" i="12"/>
  <c r="D33" i="12"/>
  <c r="E33" i="12"/>
  <c r="F33" i="12"/>
  <c r="D44" i="12"/>
  <c r="E44" i="12"/>
  <c r="F44" i="12"/>
  <c r="C44" i="12"/>
  <c r="D32" i="12"/>
  <c r="E32" i="12"/>
  <c r="F32" i="12"/>
  <c r="C32" i="12"/>
  <c r="D20" i="12"/>
  <c r="E20" i="12"/>
  <c r="F20" i="12"/>
  <c r="C20" i="12"/>
  <c r="C43" i="12"/>
  <c r="F43" i="12"/>
  <c r="D43" i="12"/>
  <c r="E43" i="12"/>
  <c r="C31" i="12"/>
  <c r="F31" i="12"/>
  <c r="D31" i="12"/>
  <c r="E31" i="12"/>
  <c r="F19" i="12"/>
  <c r="C19" i="12"/>
  <c r="D19" i="12"/>
  <c r="E19" i="12"/>
  <c r="F25" i="12"/>
  <c r="C25" i="12"/>
  <c r="D25" i="12"/>
  <c r="E25" i="12"/>
  <c r="C12" i="12"/>
  <c r="D12" i="12"/>
  <c r="E12" i="12"/>
  <c r="F12" i="12"/>
  <c r="D23" i="12"/>
  <c r="E23" i="12"/>
  <c r="F23" i="12"/>
  <c r="C23" i="12"/>
  <c r="C22" i="12"/>
  <c r="D22" i="12"/>
  <c r="E22" i="12"/>
  <c r="F22" i="12"/>
  <c r="C21" i="12"/>
  <c r="D21" i="12"/>
  <c r="E21" i="12"/>
  <c r="F21" i="12"/>
  <c r="C42" i="12"/>
  <c r="D42" i="12"/>
  <c r="E42" i="12"/>
  <c r="F42" i="12"/>
  <c r="C30" i="12"/>
  <c r="D30" i="12"/>
  <c r="E30" i="12"/>
  <c r="F30" i="12"/>
  <c r="D53" i="12"/>
  <c r="E53" i="12"/>
  <c r="F53" i="12"/>
  <c r="C53" i="12"/>
  <c r="D41" i="12"/>
  <c r="E41" i="12"/>
  <c r="F41" i="12"/>
  <c r="C41" i="12"/>
  <c r="D29" i="12"/>
  <c r="E29" i="12"/>
  <c r="F29" i="12"/>
  <c r="C29" i="12"/>
  <c r="D17" i="12"/>
  <c r="E17" i="12"/>
  <c r="F17" i="12"/>
  <c r="C17" i="12"/>
  <c r="F37" i="12"/>
  <c r="D37" i="12"/>
  <c r="E37" i="12"/>
  <c r="C37" i="12"/>
  <c r="C36" i="12"/>
  <c r="D36" i="12"/>
  <c r="E36" i="12"/>
  <c r="F36" i="12"/>
  <c r="D35" i="12"/>
  <c r="E35" i="12"/>
  <c r="F35" i="12"/>
  <c r="C35" i="12"/>
  <c r="F46" i="12"/>
  <c r="C46" i="12"/>
  <c r="D46" i="12"/>
  <c r="E46" i="12"/>
  <c r="C45" i="12"/>
  <c r="D45" i="12"/>
  <c r="E45" i="12"/>
  <c r="F45" i="12"/>
  <c r="C54" i="12"/>
  <c r="D54" i="12"/>
  <c r="E54" i="12"/>
  <c r="F54" i="12"/>
  <c r="C18" i="12"/>
  <c r="D18" i="12"/>
  <c r="E18" i="12"/>
  <c r="F18" i="12"/>
  <c r="C52" i="12"/>
  <c r="D52" i="12"/>
  <c r="E52" i="12"/>
  <c r="F52" i="12"/>
  <c r="C40" i="12"/>
  <c r="F40" i="12"/>
  <c r="D40" i="12"/>
  <c r="E40" i="12"/>
  <c r="C28" i="12"/>
  <c r="D28" i="12"/>
  <c r="E28" i="12"/>
  <c r="F28" i="12"/>
  <c r="C16" i="12"/>
  <c r="F16" i="12"/>
  <c r="D16" i="12"/>
  <c r="E16" i="12"/>
  <c r="F49" i="12"/>
  <c r="C49" i="12"/>
  <c r="D49" i="12"/>
  <c r="E49" i="12"/>
  <c r="C48" i="12"/>
  <c r="D48" i="12"/>
  <c r="E48" i="12"/>
  <c r="F48" i="12"/>
  <c r="D47" i="12"/>
  <c r="E47" i="12"/>
  <c r="F47" i="12"/>
  <c r="C47" i="12"/>
  <c r="C10" i="12"/>
  <c r="F10" i="12"/>
  <c r="D10" i="12"/>
  <c r="E10" i="12"/>
  <c r="C51" i="12"/>
  <c r="D51" i="12"/>
  <c r="E51" i="12"/>
  <c r="F51" i="12"/>
  <c r="C39" i="12"/>
  <c r="D39" i="12"/>
  <c r="E39" i="12"/>
  <c r="F39" i="12"/>
  <c r="C27" i="12"/>
  <c r="D27" i="12"/>
  <c r="E27" i="12"/>
  <c r="F27" i="12"/>
  <c r="C15" i="12"/>
  <c r="D15" i="12"/>
  <c r="E15" i="12"/>
  <c r="F15" i="12"/>
  <c r="D50" i="12"/>
  <c r="E50" i="12"/>
  <c r="F50" i="12"/>
  <c r="C50" i="12"/>
  <c r="D38" i="12"/>
  <c r="E38" i="12"/>
  <c r="F38" i="12"/>
  <c r="C38" i="12"/>
  <c r="D26" i="12"/>
  <c r="E26" i="12"/>
  <c r="F26" i="12"/>
  <c r="C26" i="12"/>
  <c r="D14" i="12"/>
  <c r="E14" i="12"/>
  <c r="F14" i="12"/>
  <c r="C14" i="12"/>
  <c r="C9" i="12"/>
  <c r="D9" i="12"/>
  <c r="E9" i="12"/>
  <c r="F9" i="12"/>
  <c r="K8" i="3"/>
  <c r="K5" i="6" l="1"/>
  <c r="I4" i="6"/>
  <c r="K6" i="6"/>
  <c r="M5" i="6"/>
  <c r="I5" i="6"/>
  <c r="K4" i="6"/>
  <c r="J4" i="6"/>
  <c r="L5" i="6"/>
  <c r="H5" i="6"/>
  <c r="M6" i="6"/>
  <c r="M4" i="6"/>
  <c r="J5" i="6"/>
  <c r="H6" i="6"/>
  <c r="L6" i="6"/>
  <c r="L4" i="6"/>
  <c r="H4" i="6"/>
  <c r="I6" i="6"/>
  <c r="J6" i="6"/>
  <c r="G4" i="6"/>
  <c r="F4" i="6"/>
  <c r="C4" i="6"/>
  <c r="D4" i="6"/>
  <c r="E4" i="6"/>
  <c r="E5" i="6"/>
  <c r="D5" i="6"/>
  <c r="C5" i="6"/>
  <c r="F5" i="6"/>
  <c r="C6" i="6"/>
  <c r="F6" i="6"/>
  <c r="E6" i="6"/>
  <c r="D6" i="6"/>
  <c r="C6" i="12"/>
  <c r="F7" i="6"/>
  <c r="E6" i="12"/>
  <c r="E7" i="6"/>
  <c r="F6" i="12"/>
  <c r="D7" i="6"/>
  <c r="G8" i="6"/>
  <c r="C7" i="6"/>
  <c r="C8" i="6"/>
  <c r="G7" i="6"/>
  <c r="D8" i="6"/>
  <c r="E8" i="6"/>
  <c r="F8" i="6"/>
  <c r="D6" i="12"/>
  <c r="D5" i="12"/>
  <c r="C5" i="12"/>
  <c r="E5" i="12"/>
  <c r="K6" i="3"/>
  <c r="Q9" i="3" l="1"/>
  <c r="R9" i="3"/>
  <c r="O9" i="3"/>
  <c r="N9" i="3"/>
  <c r="S9" i="3"/>
  <c r="AF9" i="3" l="1"/>
  <c r="AG9" i="3" s="1"/>
  <c r="T9" i="3"/>
  <c r="V9" i="3" s="1"/>
  <c r="F5" i="12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N5" i="3"/>
  <c r="T54" i="3" l="1"/>
  <c r="S54" i="3"/>
  <c r="R54" i="3"/>
  <c r="Q54" i="3"/>
  <c r="O54" i="3"/>
  <c r="N54" i="3"/>
  <c r="T53" i="3"/>
  <c r="S53" i="3"/>
  <c r="R53" i="3"/>
  <c r="Q53" i="3"/>
  <c r="O53" i="3"/>
  <c r="N53" i="3"/>
  <c r="T52" i="3"/>
  <c r="S52" i="3"/>
  <c r="R52" i="3"/>
  <c r="Q52" i="3"/>
  <c r="O52" i="3"/>
  <c r="N52" i="3"/>
  <c r="T51" i="3"/>
  <c r="S51" i="3"/>
  <c r="R51" i="3"/>
  <c r="Q51" i="3"/>
  <c r="O51" i="3"/>
  <c r="N51" i="3"/>
  <c r="T50" i="3"/>
  <c r="S50" i="3"/>
  <c r="R50" i="3"/>
  <c r="Q50" i="3"/>
  <c r="O50" i="3"/>
  <c r="N50" i="3"/>
  <c r="T49" i="3"/>
  <c r="S49" i="3"/>
  <c r="R49" i="3"/>
  <c r="Q49" i="3"/>
  <c r="O49" i="3"/>
  <c r="N49" i="3"/>
  <c r="T48" i="3"/>
  <c r="S48" i="3"/>
  <c r="R48" i="3"/>
  <c r="Q48" i="3"/>
  <c r="O48" i="3"/>
  <c r="N48" i="3"/>
  <c r="T47" i="3"/>
  <c r="S47" i="3"/>
  <c r="R47" i="3"/>
  <c r="Q47" i="3"/>
  <c r="O47" i="3"/>
  <c r="N47" i="3"/>
  <c r="T46" i="3"/>
  <c r="S46" i="3"/>
  <c r="R46" i="3"/>
  <c r="Q46" i="3"/>
  <c r="O46" i="3"/>
  <c r="N46" i="3"/>
  <c r="T45" i="3"/>
  <c r="S45" i="3"/>
  <c r="R45" i="3"/>
  <c r="Q45" i="3"/>
  <c r="O45" i="3"/>
  <c r="N45" i="3"/>
  <c r="T44" i="3"/>
  <c r="S44" i="3"/>
  <c r="R44" i="3"/>
  <c r="Q44" i="3"/>
  <c r="O44" i="3"/>
  <c r="N44" i="3"/>
  <c r="T43" i="3"/>
  <c r="S43" i="3"/>
  <c r="R43" i="3"/>
  <c r="Q43" i="3"/>
  <c r="O43" i="3"/>
  <c r="N43" i="3"/>
  <c r="T42" i="3"/>
  <c r="S42" i="3"/>
  <c r="R42" i="3"/>
  <c r="Q42" i="3"/>
  <c r="O42" i="3"/>
  <c r="N42" i="3"/>
  <c r="T41" i="3"/>
  <c r="S41" i="3"/>
  <c r="R41" i="3"/>
  <c r="Q41" i="3"/>
  <c r="O41" i="3"/>
  <c r="N41" i="3"/>
  <c r="T40" i="3"/>
  <c r="S40" i="3"/>
  <c r="R40" i="3"/>
  <c r="Q40" i="3"/>
  <c r="O40" i="3"/>
  <c r="N40" i="3"/>
  <c r="T39" i="3"/>
  <c r="S39" i="3"/>
  <c r="R39" i="3"/>
  <c r="Q39" i="3"/>
  <c r="O39" i="3"/>
  <c r="N39" i="3"/>
  <c r="T38" i="3"/>
  <c r="S38" i="3"/>
  <c r="R38" i="3"/>
  <c r="Q38" i="3"/>
  <c r="O38" i="3"/>
  <c r="N38" i="3"/>
  <c r="T37" i="3"/>
  <c r="S37" i="3"/>
  <c r="R37" i="3"/>
  <c r="Q37" i="3"/>
  <c r="O37" i="3"/>
  <c r="N37" i="3"/>
  <c r="T36" i="3"/>
  <c r="S36" i="3"/>
  <c r="R36" i="3"/>
  <c r="Q36" i="3"/>
  <c r="O36" i="3"/>
  <c r="N36" i="3"/>
  <c r="T35" i="3"/>
  <c r="S35" i="3"/>
  <c r="R35" i="3"/>
  <c r="Q35" i="3"/>
  <c r="O35" i="3"/>
  <c r="N35" i="3"/>
  <c r="T34" i="3"/>
  <c r="S34" i="3"/>
  <c r="R34" i="3"/>
  <c r="Q34" i="3"/>
  <c r="O34" i="3"/>
  <c r="N34" i="3"/>
  <c r="T33" i="3"/>
  <c r="S33" i="3"/>
  <c r="R33" i="3"/>
  <c r="Q33" i="3"/>
  <c r="O33" i="3"/>
  <c r="N33" i="3"/>
  <c r="T32" i="3"/>
  <c r="S32" i="3"/>
  <c r="R32" i="3"/>
  <c r="Q32" i="3"/>
  <c r="O32" i="3"/>
  <c r="N32" i="3"/>
  <c r="T31" i="3"/>
  <c r="S31" i="3"/>
  <c r="R31" i="3"/>
  <c r="Q31" i="3"/>
  <c r="O31" i="3"/>
  <c r="N31" i="3"/>
  <c r="T30" i="3"/>
  <c r="S30" i="3"/>
  <c r="R30" i="3"/>
  <c r="Q30" i="3"/>
  <c r="O30" i="3"/>
  <c r="N30" i="3"/>
  <c r="T29" i="3"/>
  <c r="S29" i="3"/>
  <c r="R29" i="3"/>
  <c r="Q29" i="3"/>
  <c r="O29" i="3"/>
  <c r="N29" i="3"/>
  <c r="T28" i="3"/>
  <c r="S28" i="3"/>
  <c r="R28" i="3"/>
  <c r="Q28" i="3"/>
  <c r="O28" i="3"/>
  <c r="N28" i="3"/>
  <c r="T27" i="3"/>
  <c r="S27" i="3"/>
  <c r="R27" i="3"/>
  <c r="Q27" i="3"/>
  <c r="O27" i="3"/>
  <c r="N27" i="3"/>
  <c r="T26" i="3"/>
  <c r="S26" i="3"/>
  <c r="R26" i="3"/>
  <c r="Q26" i="3"/>
  <c r="O26" i="3"/>
  <c r="N26" i="3"/>
  <c r="T25" i="3"/>
  <c r="S25" i="3"/>
  <c r="R25" i="3"/>
  <c r="Q25" i="3"/>
  <c r="O25" i="3"/>
  <c r="N25" i="3"/>
  <c r="T24" i="3"/>
  <c r="S24" i="3"/>
  <c r="R24" i="3"/>
  <c r="Q24" i="3"/>
  <c r="O24" i="3"/>
  <c r="N24" i="3"/>
  <c r="S23" i="3"/>
  <c r="AF23" i="3" s="1"/>
  <c r="AG23" i="3" s="1"/>
  <c r="R23" i="3"/>
  <c r="Q23" i="3"/>
  <c r="O23" i="3"/>
  <c r="N23" i="3"/>
  <c r="S22" i="3"/>
  <c r="AF22" i="3" s="1"/>
  <c r="AG22" i="3" s="1"/>
  <c r="R22" i="3"/>
  <c r="Q22" i="3"/>
  <c r="O22" i="3"/>
  <c r="N22" i="3"/>
  <c r="T21" i="3"/>
  <c r="V21" i="3" s="1"/>
  <c r="S21" i="3"/>
  <c r="AF21" i="3" s="1"/>
  <c r="AG21" i="3" s="1"/>
  <c r="R21" i="3"/>
  <c r="Q21" i="3"/>
  <c r="O21" i="3"/>
  <c r="N21" i="3"/>
  <c r="S20" i="3"/>
  <c r="AF20" i="3" s="1"/>
  <c r="AG20" i="3" s="1"/>
  <c r="R20" i="3"/>
  <c r="Q20" i="3"/>
  <c r="O20" i="3"/>
  <c r="N20" i="3"/>
  <c r="S19" i="3"/>
  <c r="AF19" i="3" s="1"/>
  <c r="AG19" i="3" s="1"/>
  <c r="R19" i="3"/>
  <c r="Q19" i="3"/>
  <c r="O19" i="3"/>
  <c r="N19" i="3"/>
  <c r="S18" i="3"/>
  <c r="AF18" i="3" s="1"/>
  <c r="AG18" i="3" s="1"/>
  <c r="R18" i="3"/>
  <c r="Q18" i="3"/>
  <c r="O18" i="3"/>
  <c r="N18" i="3"/>
  <c r="S17" i="3"/>
  <c r="AF17" i="3" s="1"/>
  <c r="AG17" i="3" s="1"/>
  <c r="R17" i="3"/>
  <c r="Q17" i="3"/>
  <c r="O17" i="3"/>
  <c r="N17" i="3"/>
  <c r="S16" i="3"/>
  <c r="AF16" i="3" s="1"/>
  <c r="AG16" i="3" s="1"/>
  <c r="R16" i="3"/>
  <c r="Q16" i="3"/>
  <c r="O16" i="3"/>
  <c r="N16" i="3"/>
  <c r="S15" i="3"/>
  <c r="AF15" i="3" s="1"/>
  <c r="AG15" i="3" s="1"/>
  <c r="R15" i="3"/>
  <c r="Q15" i="3"/>
  <c r="O15" i="3"/>
  <c r="N15" i="3"/>
  <c r="S14" i="3"/>
  <c r="AF14" i="3" s="1"/>
  <c r="AG14" i="3" s="1"/>
  <c r="R14" i="3"/>
  <c r="Q14" i="3"/>
  <c r="O14" i="3"/>
  <c r="N14" i="3"/>
  <c r="S13" i="3"/>
  <c r="AF13" i="3" s="1"/>
  <c r="AG13" i="3" s="1"/>
  <c r="R13" i="3"/>
  <c r="Q13" i="3"/>
  <c r="O13" i="3"/>
  <c r="N13" i="3"/>
  <c r="S12" i="3"/>
  <c r="AF12" i="3" s="1"/>
  <c r="AG12" i="3" s="1"/>
  <c r="R12" i="3"/>
  <c r="Q12" i="3"/>
  <c r="O12" i="3"/>
  <c r="N12" i="3"/>
  <c r="S11" i="3"/>
  <c r="AF11" i="3" s="1"/>
  <c r="AG11" i="3" s="1"/>
  <c r="R11" i="3"/>
  <c r="Q11" i="3"/>
  <c r="O11" i="3"/>
  <c r="N11" i="3"/>
  <c r="S10" i="3"/>
  <c r="AF10" i="3" s="1"/>
  <c r="AG10" i="3" s="1"/>
  <c r="R10" i="3"/>
  <c r="Q10" i="3"/>
  <c r="O10" i="3"/>
  <c r="N10" i="3"/>
  <c r="S8" i="3"/>
  <c r="AF8" i="3" s="1"/>
  <c r="AG8" i="3" s="1"/>
  <c r="R8" i="3"/>
  <c r="Q8" i="3"/>
  <c r="O8" i="3"/>
  <c r="N8" i="3"/>
  <c r="S7" i="3"/>
  <c r="AF7" i="3" s="1"/>
  <c r="AG7" i="3" s="1"/>
  <c r="R7" i="3"/>
  <c r="Q7" i="3"/>
  <c r="O7" i="3"/>
  <c r="N7" i="3"/>
  <c r="S6" i="3"/>
  <c r="AF6" i="3" s="1"/>
  <c r="AG6" i="3" s="1"/>
  <c r="R6" i="3"/>
  <c r="Q6" i="3"/>
  <c r="O6" i="3"/>
  <c r="N6" i="3"/>
  <c r="S5" i="3"/>
  <c r="R5" i="3"/>
  <c r="Q5" i="3"/>
  <c r="O5" i="3"/>
  <c r="T23" i="3" l="1"/>
  <c r="V23" i="3" s="1"/>
  <c r="T22" i="3"/>
  <c r="V22" i="3" s="1"/>
  <c r="T20" i="3"/>
  <c r="V20" i="3" s="1"/>
  <c r="T19" i="3"/>
  <c r="V19" i="3" s="1"/>
  <c r="T18" i="3"/>
  <c r="V18" i="3" s="1"/>
  <c r="T17" i="3"/>
  <c r="V17" i="3" s="1"/>
  <c r="T16" i="3"/>
  <c r="V16" i="3" s="1"/>
  <c r="T15" i="3"/>
  <c r="V15" i="3" s="1"/>
  <c r="T14" i="3"/>
  <c r="V14" i="3" s="1"/>
  <c r="T13" i="3"/>
  <c r="V13" i="3" s="1"/>
  <c r="T12" i="3"/>
  <c r="V12" i="3" s="1"/>
  <c r="T11" i="3"/>
  <c r="V11" i="3" s="1"/>
  <c r="T10" i="3"/>
  <c r="V10" i="3" s="1"/>
  <c r="T5" i="3"/>
  <c r="V5" i="3" s="1"/>
  <c r="AF5" i="3"/>
  <c r="T6" i="3"/>
  <c r="V6" i="3" s="1"/>
  <c r="T8" i="3"/>
  <c r="T7" i="3"/>
  <c r="G5" i="6" l="1"/>
  <c r="V7" i="3"/>
  <c r="G6" i="6"/>
  <c r="V8" i="3"/>
  <c r="K5" i="3"/>
  <c r="F18" i="2" l="1"/>
  <c r="K26" i="8" l="1"/>
  <c r="K25" i="8"/>
  <c r="K24" i="8"/>
  <c r="K23" i="8"/>
  <c r="K22" i="8"/>
  <c r="K7" i="3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AG5" i="3" l="1"/>
  <c r="I15" i="11"/>
  <c r="H15" i="11"/>
  <c r="D15" i="11"/>
  <c r="E15" i="11"/>
  <c r="G15" i="11"/>
  <c r="F15" i="11"/>
  <c r="I23" i="11"/>
  <c r="G23" i="11"/>
  <c r="H23" i="11"/>
  <c r="D23" i="11"/>
  <c r="F23" i="11"/>
  <c r="E23" i="11"/>
  <c r="H9" i="11"/>
  <c r="I9" i="11"/>
  <c r="G9" i="11"/>
  <c r="D9" i="11"/>
  <c r="E9" i="11"/>
  <c r="F9" i="11"/>
  <c r="H17" i="11"/>
  <c r="I17" i="11"/>
  <c r="G17" i="11"/>
  <c r="D17" i="11"/>
  <c r="E17" i="11"/>
  <c r="F17" i="11"/>
  <c r="I16" i="11"/>
  <c r="H16" i="11"/>
  <c r="G16" i="11"/>
  <c r="F16" i="11"/>
  <c r="D16" i="11"/>
  <c r="E16" i="11"/>
  <c r="H10" i="11"/>
  <c r="I10" i="11"/>
  <c r="E10" i="11"/>
  <c r="G10" i="11"/>
  <c r="D10" i="11"/>
  <c r="F10" i="11"/>
  <c r="H18" i="11"/>
  <c r="I18" i="11"/>
  <c r="D18" i="11"/>
  <c r="G18" i="11"/>
  <c r="E18" i="11"/>
  <c r="F18" i="11"/>
  <c r="I14" i="11"/>
  <c r="H14" i="11"/>
  <c r="D14" i="11"/>
  <c r="E14" i="11"/>
  <c r="F14" i="11"/>
  <c r="G14" i="11"/>
  <c r="H11" i="11"/>
  <c r="I11" i="11"/>
  <c r="F11" i="11"/>
  <c r="G11" i="11"/>
  <c r="D11" i="11"/>
  <c r="E11" i="11"/>
  <c r="H19" i="11"/>
  <c r="I19" i="11"/>
  <c r="F19" i="11"/>
  <c r="D19" i="11"/>
  <c r="G19" i="11"/>
  <c r="E19" i="11"/>
  <c r="H12" i="11"/>
  <c r="I12" i="11"/>
  <c r="G12" i="11"/>
  <c r="F12" i="11"/>
  <c r="D12" i="11"/>
  <c r="E12" i="11"/>
  <c r="H20" i="11"/>
  <c r="I20" i="11"/>
  <c r="D20" i="11"/>
  <c r="E20" i="11"/>
  <c r="F20" i="11"/>
  <c r="G20" i="11"/>
  <c r="H13" i="11"/>
  <c r="G13" i="11"/>
  <c r="I13" i="11"/>
  <c r="E13" i="11"/>
  <c r="F13" i="11"/>
  <c r="D13" i="11"/>
  <c r="H21" i="11"/>
  <c r="I21" i="11"/>
  <c r="E21" i="11"/>
  <c r="F21" i="11"/>
  <c r="D21" i="11"/>
  <c r="G21" i="11"/>
  <c r="H22" i="11"/>
  <c r="I22" i="11"/>
  <c r="G22" i="11"/>
  <c r="E22" i="11"/>
  <c r="D22" i="11"/>
  <c r="F22" i="11"/>
  <c r="I7" i="11"/>
  <c r="F7" i="11"/>
  <c r="D7" i="11"/>
  <c r="E7" i="11"/>
  <c r="G7" i="11"/>
  <c r="H7" i="11"/>
  <c r="I6" i="11"/>
  <c r="H6" i="11"/>
  <c r="E6" i="11"/>
  <c r="D6" i="11"/>
  <c r="F6" i="11"/>
  <c r="G6" i="11"/>
  <c r="E5" i="11"/>
  <c r="F5" i="11"/>
  <c r="I5" i="11"/>
  <c r="D5" i="11"/>
  <c r="H5" i="11"/>
  <c r="G5" i="11"/>
  <c r="H8" i="11"/>
  <c r="D8" i="11"/>
  <c r="F8" i="11"/>
  <c r="E8" i="11"/>
  <c r="I8" i="11"/>
  <c r="G8" i="11"/>
  <c r="C15" i="11"/>
  <c r="C12" i="11"/>
  <c r="C9" i="11"/>
  <c r="C14" i="11"/>
  <c r="C20" i="11"/>
  <c r="C6" i="11"/>
  <c r="C23" i="11"/>
  <c r="C18" i="11"/>
  <c r="C13" i="11"/>
  <c r="C5" i="11"/>
  <c r="C10" i="11"/>
  <c r="C19" i="11"/>
  <c r="C7" i="11"/>
  <c r="C16" i="11"/>
  <c r="C11" i="11"/>
  <c r="C21" i="11"/>
  <c r="C8" i="11"/>
  <c r="C17" i="11"/>
  <c r="C22" i="11"/>
</calcChain>
</file>

<file path=xl/sharedStrings.xml><?xml version="1.0" encoding="utf-8"?>
<sst xmlns="http://schemas.openxmlformats.org/spreadsheetml/2006/main" count="536" uniqueCount="306">
  <si>
    <t>ATIVIDADE</t>
  </si>
  <si>
    <t>DESCRIÇÃO</t>
  </si>
  <si>
    <t>PASSO 03 - IDENTIFICAÇÃO E AVALIAÇÃO DOS CONTROLES EXISTENTES</t>
  </si>
  <si>
    <t>NOTA</t>
  </si>
  <si>
    <t>RISCO DE CONTROLE</t>
  </si>
  <si>
    <t>MEDIANO</t>
  </si>
  <si>
    <t>IMPACTO</t>
  </si>
  <si>
    <t>PROBABILIDADE - FREQUÊNCIA OBSERVADA/ESPERADA</t>
  </si>
  <si>
    <t xml:space="preserve">IMPACTO - FATORES DE ANÁLISE </t>
  </si>
  <si>
    <t>EVENTO DE RISCO</t>
  </si>
  <si>
    <t>Nº</t>
  </si>
  <si>
    <t>PROBABILIDADE</t>
  </si>
  <si>
    <t>RISCO INERENTE</t>
  </si>
  <si>
    <t>RISCO RESIDUAL</t>
  </si>
  <si>
    <t>AÇÃO 
SUGERIDA</t>
  </si>
  <si>
    <t>AVALIAÇÃO DOS CONTROLES</t>
  </si>
  <si>
    <t>CÁLCULO RISCO RESIDUAL</t>
  </si>
  <si>
    <t>DEFINIÇÃO DAS RESPOSTAS</t>
  </si>
  <si>
    <t>ESCALA DE PROBABILIDADE</t>
  </si>
  <si>
    <t>APETITE</t>
  </si>
  <si>
    <t>NÍVEL DE RISCO</t>
  </si>
  <si>
    <t>NÍVEL DE RISCO DE CONTROLE</t>
  </si>
  <si>
    <t>RISCO DO CONTROLE (RC)</t>
  </si>
  <si>
    <t>NÍVEL</t>
  </si>
  <si>
    <t>INEXISTENTE</t>
  </si>
  <si>
    <t>MUITO ALTO</t>
  </si>
  <si>
    <t>MUITO BAIXA</t>
  </si>
  <si>
    <t>MUITO BAIXO</t>
  </si>
  <si>
    <t>ACEITAR</t>
  </si>
  <si>
    <t>TRATAR</t>
  </si>
  <si>
    <t>FRACO</t>
  </si>
  <si>
    <t>ALTO</t>
  </si>
  <si>
    <t>BAIXA</t>
  </si>
  <si>
    <t>BAIXO</t>
  </si>
  <si>
    <t>MÉDIO</t>
  </si>
  <si>
    <t>MÉDIA</t>
  </si>
  <si>
    <t>SATISFATÓRIO</t>
  </si>
  <si>
    <t>ALTA</t>
  </si>
  <si>
    <t>FORTE</t>
  </si>
  <si>
    <t>MUITO ALTA</t>
  </si>
  <si>
    <t>ESCALA DE IMPACTO</t>
  </si>
  <si>
    <t>APLICAÇÃO</t>
  </si>
  <si>
    <t>A ORGANIZAÇÃO NÃO ACEITA A OCORRÊNCIA DE NENHUM RISCO. 
PORTANTO DEVE TRATAR TODOS OS EVENTOS DE RISCO MAPEADOS</t>
  </si>
  <si>
    <t>A ORGANIZAÇÃO ACEITA A POSSIBILIDADE DA OCORRÊNCIA 
DE EVENTOS DE RISCO CLASSIFICADOS COMO BAIXO</t>
  </si>
  <si>
    <t>A ORGANIZAÇÃO ACEITA A POSSIBILIDADE DAE OCORRÊNCIA DE 
EVENTOS DE RISCO CLASSIFICADOS COMO BAIXO E MÉDIO</t>
  </si>
  <si>
    <t>A ORGANIZAÇÃO ACEITA A POSSIBILIDADE DAE OCORRÊNCIA 
DE EVENTOS DE RISCO CLASSIFICADOS COMO BAIXO, MÉDIO E ALTO</t>
  </si>
  <si>
    <t>RESPOSTA A RISCO</t>
  </si>
  <si>
    <t>LIMITE INFERIOR</t>
  </si>
  <si>
    <t>LÍMITE SUPERIOR</t>
  </si>
  <si>
    <t>EVITAR</t>
  </si>
  <si>
    <t>RISCO</t>
  </si>
  <si>
    <t>-</t>
  </si>
  <si>
    <t>MATRIZ DE RISCOS</t>
  </si>
  <si>
    <t>RISCO 
MÉDIO
( 10 )</t>
  </si>
  <si>
    <t>RISCO 
MÉDIO
( 20 )</t>
  </si>
  <si>
    <t>RISCO 
ALTO
( 50 )</t>
  </si>
  <si>
    <t>RISCO 
MUITO ALTO
( 80 )</t>
  </si>
  <si>
    <t>RISCO 
CRÍTICO
( 100 )</t>
  </si>
  <si>
    <t>RISCO 
BAIXO
( 8 )</t>
  </si>
  <si>
    <t>RISCO 
MÉDIO
( 16 )</t>
  </si>
  <si>
    <t>RISCO 
ALTO
( 40 )</t>
  </si>
  <si>
    <t>RISCO 
MUITO ALTO
( 60 )</t>
  </si>
  <si>
    <t>RISCO 
BAIXO
( 5 )</t>
  </si>
  <si>
    <t>RISCO 
MÉDIO
( 25 )</t>
  </si>
  <si>
    <t>RISCO 
MUITO BAIXO
( 2 )</t>
  </si>
  <si>
    <t>RISCO 
BAIXO
( 4 )</t>
  </si>
  <si>
    <t>RISCO 
MUITO BAIXO
( 1 )</t>
  </si>
  <si>
    <t>--</t>
  </si>
  <si>
    <t xml:space="preserve">COUNTA of </t>
  </si>
  <si>
    <t>Grand Total</t>
  </si>
  <si>
    <t>Não existe, não funciona ou não está implementado.</t>
  </si>
  <si>
    <t>Controles não formalizados e mal desenhados, baseado na experiência do operador do processo.</t>
  </si>
  <si>
    <t>Controles implementados, mitigam o risco satisfatoriamente, mas são passíveis de aperfeiçoamento.</t>
  </si>
  <si>
    <t>Controles mitigam todos os aspectos relevantes do risco, considerado no nível de 'melhor prática'.</t>
  </si>
  <si>
    <t>Controles formalizados, mas não mitigam o risco satisfatoriamente, por contemplar apenas alguns aspectos do risco.</t>
  </si>
  <si>
    <t>EVENTO RARO. Em situações excepcionais, o evento poderá até ocorrer, mas nem o histórico, nem as circunstâncias indicam essa possibilidade.</t>
  </si>
  <si>
    <t>EVENTO IMPROVÁVEL. De forma inesperada ou casual, o evento poderá ocorrer, mas o histórico e as circunstâncias pouco indicam essa possibilidade.</t>
  </si>
  <si>
    <t>EVENTO POSSÍVEL. De alguma forma, o evento poderá ocorrer, pois o histórico e as circunstâncias indicam moderadamente essa possibilidade.</t>
  </si>
  <si>
    <t>EVENTO PROVÁVEL. De forma até esperada, o evento poderá ocorrer, pois as circunstâncias indicam fortemente essa possibilidade.</t>
  </si>
  <si>
    <t>EVENTO ESPERADO. Exceto em situações excepcionais, o evento deve ocorrer, pois as circunstâncias indicam claramente essa possibilidade.</t>
  </si>
  <si>
    <t>IMPACTO NULO OU INSIGNIFICANTE. Compromete minimamente o alcance do objetivo/resultado, com necessidade mínima  de recuperação.</t>
  </si>
  <si>
    <t>IMPACTO POUCO RELEVANTE. Compromete em alguma medida o alcance do objetivo/resultado, com pequena necessidade de recuperação.</t>
  </si>
  <si>
    <t>IMPACTO RELEVANTE. Compromete moderadamente o alcance do objetivo/resultado, com razoável necessidade de recuperação.</t>
  </si>
  <si>
    <t>IMPACTO MUITO RELEVANTE. Compromete significativamente o alcance do objetivo/resultado, mas com possibilidade de recuperação.</t>
  </si>
  <si>
    <t>IMPACTO CATASTRÓFICO. Compromete total ou quase totalmente o alcance do objetivo/resultado, com remota ou nenhuma possibilidade de recuperação.</t>
  </si>
  <si>
    <t>CAUSAS</t>
  </si>
  <si>
    <t>CONSEQUÊNCIAS</t>
  </si>
  <si>
    <t>A ORGANIZAÇÃO ACEITA A POSSIBILIDADE DA OCORRÊNCIA DE EVENTOS 
DE RISCO CLASSIFICADOS COMO BAIXO, MÉDIO, ALTO E MUITO ALTO</t>
  </si>
  <si>
    <t>CÁLCULO DO RISCO RESIDUAL</t>
  </si>
  <si>
    <t>ALOCAÇÃO</t>
  </si>
  <si>
    <t>SETOR PÚBLICO</t>
  </si>
  <si>
    <t>SETOR PRIVADO</t>
  </si>
  <si>
    <t>COMPARTILHADO</t>
  </si>
  <si>
    <t>Missão</t>
  </si>
  <si>
    <t>Visão</t>
  </si>
  <si>
    <t>Setor</t>
  </si>
  <si>
    <t>Processo mapeado?</t>
  </si>
  <si>
    <t>Objetivo do processo</t>
  </si>
  <si>
    <t>Gestor de riscos</t>
  </si>
  <si>
    <t>Processo</t>
  </si>
  <si>
    <t>Órgão/entidade</t>
  </si>
  <si>
    <t>Atividades do processo</t>
  </si>
  <si>
    <t>Análise SWOT do processo</t>
  </si>
  <si>
    <t>Fraquezas</t>
  </si>
  <si>
    <t>Forças</t>
  </si>
  <si>
    <t>Oportunidades</t>
  </si>
  <si>
    <t>Ameaças</t>
  </si>
  <si>
    <t>RESPOSTA AO RISCO</t>
  </si>
  <si>
    <t>CONTROLE PROPOSTO</t>
  </si>
  <si>
    <t>SETOR RESPONSÁVEL</t>
  </si>
  <si>
    <t>NOME/CARGO RESPONSÁVEL</t>
  </si>
  <si>
    <t>INÍCIO</t>
  </si>
  <si>
    <t>TÉRMINO</t>
  </si>
  <si>
    <t>IDENTIFICAÇÃO DOS RISCOS</t>
  </si>
  <si>
    <t>IDENTIFICAÇÃO E AVALIAÇÃO DOS CONTROLES</t>
  </si>
  <si>
    <t>DESCRIÇÃO DO CONTROLE EXISTENTE</t>
  </si>
  <si>
    <t xml:space="preserve">EVENTO </t>
  </si>
  <si>
    <t>AVALIAÇÃO DO CONTROLE</t>
  </si>
  <si>
    <t>MONITORAMENTO</t>
  </si>
  <si>
    <t>Suspender a atividade devido ao custo desproporcional a empregar, à limitação de recurso, entre outros.</t>
  </si>
  <si>
    <t>Transferir ou compartilhar uma parte do risco (seguro e terceirização).</t>
  </si>
  <si>
    <t>Conviver com o risco mantendo os procedimentos existentes.</t>
  </si>
  <si>
    <t>Adotar medidas para reduzir a probabilidade ou o impacto dos riscos, ou ambos.</t>
  </si>
  <si>
    <t>TRANSFERIR/COMPARTILHAR</t>
  </si>
  <si>
    <t>REDUZIR</t>
  </si>
  <si>
    <t>CAUSA</t>
  </si>
  <si>
    <t>CRÍTICO</t>
  </si>
  <si>
    <t>Apetite a Risco</t>
  </si>
  <si>
    <t>PLANO DE TRATAMENTO</t>
  </si>
  <si>
    <t>NÍVELDE RISCO</t>
  </si>
  <si>
    <t>MEDIDAS DE TRATAMENTO</t>
  </si>
  <si>
    <t>AMBIENTE</t>
  </si>
  <si>
    <t>SITUAÇÃO</t>
  </si>
  <si>
    <t>RELATO</t>
  </si>
  <si>
    <t>EVIDÊNCIA</t>
  </si>
  <si>
    <t>EVENTO</t>
  </si>
  <si>
    <t>nº</t>
  </si>
  <si>
    <t>MAPA DE RISCOS DO PROCESSO:</t>
  </si>
  <si>
    <t>MATRIZ DE RISCOS (art. 6º, XXVII, Lei 14.133/21)</t>
  </si>
  <si>
    <t>NOME/CARGO DO RESPONSÁVEL</t>
  </si>
  <si>
    <t>Situação</t>
  </si>
  <si>
    <t>A iniciar</t>
  </si>
  <si>
    <t>Atrasado</t>
  </si>
  <si>
    <t>Concluído</t>
  </si>
  <si>
    <t>Descontinuado</t>
  </si>
  <si>
    <t>Em andamento</t>
  </si>
  <si>
    <t>COMO PREENCHER</t>
  </si>
  <si>
    <t>DATA DE ELABORAÇÃO</t>
  </si>
  <si>
    <r>
      <t xml:space="preserve">As abas </t>
    </r>
    <r>
      <rPr>
        <b/>
        <sz val="10"/>
        <color rgb="FF000000"/>
        <rFont val="Arial"/>
        <family val="2"/>
      </rPr>
      <t>"3. Mapa"</t>
    </r>
    <r>
      <rPr>
        <sz val="10"/>
        <color rgb="FF000000"/>
        <rFont val="Arial"/>
        <family val="2"/>
      </rPr>
      <t xml:space="preserve"> e </t>
    </r>
    <r>
      <rPr>
        <b/>
        <sz val="10"/>
        <color rgb="FF000000"/>
        <rFont val="Arial"/>
        <family val="2"/>
      </rPr>
      <t>"4. Matriz"</t>
    </r>
    <r>
      <rPr>
        <sz val="10"/>
        <color rgb="FF000000"/>
        <rFont val="Arial"/>
        <family val="2"/>
      </rPr>
      <t xml:space="preserve"> são quase totalmente de preenchimento automático, sendo necessário apenas selecionar os eventos de riscos que deseja mostrar</t>
    </r>
  </si>
  <si>
    <r>
      <t xml:space="preserve">Cuidado para não apagar a </t>
    </r>
    <r>
      <rPr>
        <b/>
        <sz val="10"/>
        <color rgb="FF000000"/>
        <rFont val="Arial"/>
        <family val="2"/>
      </rPr>
      <t>fórmula</t>
    </r>
    <r>
      <rPr>
        <sz val="10"/>
        <color rgb="FF000000"/>
        <rFont val="Arial"/>
        <family val="2"/>
      </rPr>
      <t xml:space="preserve"> de determinadas células. Se fizer isso, desfaça a operação (Ctrl + Z)</t>
    </r>
  </si>
  <si>
    <r>
      <t xml:space="preserve">Responda apenas as células de </t>
    </r>
    <r>
      <rPr>
        <b/>
        <sz val="10"/>
        <color rgb="FF000000"/>
        <rFont val="Arial"/>
        <family val="2"/>
      </rPr>
      <t>fundo branco</t>
    </r>
    <r>
      <rPr>
        <sz val="10"/>
        <color rgb="FF000000"/>
        <rFont val="Arial"/>
        <family val="2"/>
      </rPr>
      <t>, pois as de fundo cinza são de preenchimento automático</t>
    </r>
  </si>
  <si>
    <r>
      <t xml:space="preserve">Não </t>
    </r>
    <r>
      <rPr>
        <b/>
        <sz val="10"/>
        <color rgb="FF000000"/>
        <rFont val="Arial"/>
        <family val="2"/>
      </rPr>
      <t>mescle</t>
    </r>
    <r>
      <rPr>
        <sz val="10"/>
        <color rgb="FF000000"/>
        <rFont val="Arial"/>
        <family val="2"/>
      </rPr>
      <t xml:space="preserve"> células</t>
    </r>
  </si>
  <si>
    <r>
      <t xml:space="preserve">Após o preenchimento, sugere-se </t>
    </r>
    <r>
      <rPr>
        <b/>
        <sz val="10"/>
        <color rgb="FF000000"/>
        <rFont val="Arial"/>
        <family val="2"/>
      </rPr>
      <t>ocultar</t>
    </r>
    <r>
      <rPr>
        <sz val="10"/>
        <color rgb="FF000000"/>
        <rFont val="Arial"/>
        <family val="2"/>
      </rPr>
      <t xml:space="preserve"> as linhas sem texto</t>
    </r>
  </si>
  <si>
    <t>2.1. Avaliação dos controles</t>
  </si>
  <si>
    <t>2.2. Cálculo do Risco Residual</t>
  </si>
  <si>
    <t>2.3. Definição das Respostas</t>
  </si>
  <si>
    <r>
      <t xml:space="preserve">NÍVEL DE CONFIANÇA
</t>
    </r>
    <r>
      <rPr>
        <sz val="10"/>
        <color rgb="FF666666"/>
        <rFont val="Arial"/>
        <family val="2"/>
      </rPr>
      <t>(Capacidade presumida de 
mitigação do Risco)</t>
    </r>
  </si>
  <si>
    <t>5.1. Situação</t>
  </si>
  <si>
    <t>Ci com a solicitação</t>
  </si>
  <si>
    <t>Instrumento de oficialização</t>
  </si>
  <si>
    <t>Designação da equipe de planejamento</t>
  </si>
  <si>
    <t>elaboração do ETP</t>
  </si>
  <si>
    <t>Elaboração do Termo de referência</t>
  </si>
  <si>
    <t>Pesquisa de preço (SAD)</t>
  </si>
  <si>
    <t>elaboração do edital (SAD)</t>
  </si>
  <si>
    <t>Parecer jurídico (PGE)</t>
  </si>
  <si>
    <t>Resposta ao parecer</t>
  </si>
  <si>
    <t>Análise da resposta à PGE (SAD)</t>
  </si>
  <si>
    <t>Publicação do Edital (SAD)</t>
  </si>
  <si>
    <t>Pregão (SAD)</t>
  </si>
  <si>
    <t>Resultado da licitação (SAD)</t>
  </si>
  <si>
    <t>Homologação da licitação</t>
  </si>
  <si>
    <t>publicação de gestor e fiscal do contrato</t>
  </si>
  <si>
    <t>emissão do empenho</t>
  </si>
  <si>
    <t>licitação</t>
  </si>
  <si>
    <t>Licitação</t>
  </si>
  <si>
    <t>aquisição de material ou contratação de serviços</t>
  </si>
  <si>
    <t>Tecnologia e Automação, Parcerias e Cooperação, Capacitação e Treinamento, Inovação em Processos</t>
  </si>
  <si>
    <t>Com uma equipe especializada e recursos adequados, a Setesc pode gerenciar eficientemente os contratos resultantes das licitações. Capacitação dos servidores para elaborar um bom ETP e TR, Procedimentos Regulamentados, Infraestrutura Adequada, Compromisso com a Transparência</t>
  </si>
  <si>
    <t>Mudanças Regulatórias, Crises e Emergências, falta de fornecedores qualificados, fornecedores desonestos, Incertezas Jurídicas, Falta de Engajamento do Mercado, Desafios de Implementação do contrato.</t>
  </si>
  <si>
    <t>Setesc</t>
  </si>
  <si>
    <t>em elaboração</t>
  </si>
  <si>
    <t>Coordenadoria de Gestão de compras, contratos e convênios</t>
  </si>
  <si>
    <t>Elaboração de CI faltando informações cruciais para andamento do processo</t>
  </si>
  <si>
    <t>comprar o que não é necessário</t>
  </si>
  <si>
    <t>Entra-se em contato com a área demandante para entender o que realmente eles precisam</t>
  </si>
  <si>
    <t>àrea demandante</t>
  </si>
  <si>
    <t>Que entre em contato com o setor de compras para que seja instruído o que deve conter na CI</t>
  </si>
  <si>
    <t>Nomear um agente sem instrução</t>
  </si>
  <si>
    <t>ter erros grosseiros no processo</t>
  </si>
  <si>
    <t>Nomear uma pessoa que tenha conhecimento na área</t>
  </si>
  <si>
    <t>Autoridade copetente</t>
  </si>
  <si>
    <t>Secretáio</t>
  </si>
  <si>
    <t>Secretário</t>
  </si>
  <si>
    <t xml:space="preserve">Complexidade e Burocracia, Comunicação Ineficiente, Resistência à Mudança, Possíveis Problemas de Compliance, falta de servidores
</t>
  </si>
  <si>
    <t>Nomear pessoas que não tem capacidade técnica para elaborar os documentos</t>
  </si>
  <si>
    <t xml:space="preserve">Documentos Ineficientes e Impróprios, Aumento do Risco de Contestações, Atrasos no Processo, Problemas na Execução, Problemas de Conformidade, Desperdício de Recursos, </t>
  </si>
  <si>
    <t>Nomear pessoas da área demandante para composição da equipe de planejamento</t>
  </si>
  <si>
    <t>Desenvolva um guia de procedimentos e garanta que a equipe tenha qualificações e treinamento contínuo. Implemente uma revisão rigorosa dos documentos e mantenha transparência com informações acessíveis e comunicação aberta.</t>
  </si>
  <si>
    <t xml:space="preserve">agente de contratação </t>
  </si>
  <si>
    <t>informações incompletas e análises superficiais que podem levar a decisões inadequadas e problemas futuros no projeto</t>
  </si>
  <si>
    <t>potencial tomada de decisões inadequadas, que pode resultar em aumento de custos, atrasos, e falhas no projeto devido à falta de informações detalhadas e análises abrangentes.</t>
  </si>
  <si>
    <t>auxiliar a equipe de planejamento para que seja feito um bom etp</t>
  </si>
  <si>
    <t>revisões detalhadas e consultar especialistas e partes interessadas antes de tomar decisões, garantindo que o resumo cubra todos os aspectos essenciais e que as estimativas e análises sejam precisas e completas</t>
  </si>
  <si>
    <t>equipe de planejamento</t>
  </si>
  <si>
    <t>definição inadequada do escopo, falta de detalhamento, especificações incorretas e ausência de critérios de avaliação, o que pode levar a propostas inadequadas e problemas de conformidade.</t>
  </si>
  <si>
    <t xml:space="preserve">auxiliar a equipe de planejamento para que seja elaborado um termo de refência que atenda a demanda </t>
  </si>
  <si>
    <t>realizar revisões colaborativas e consultar especialistas e partes interessadas para assegurar que o documento seja detalhado, preciso e alinhado com os objetivos e requisitos do projeto.</t>
  </si>
  <si>
    <t xml:space="preserve"> dados desatualizados, falta de comparabilidade e viés na seleção de fornecedores, o que pode levar a estimativas imprecisas</t>
  </si>
  <si>
    <t>resultar em fracasso da licitação ou deserta.</t>
  </si>
  <si>
    <t>Não é realizado na Secretaria e sim na Sad, não sabemos as medidas</t>
  </si>
  <si>
    <t>equipe de pesquisa de preço da SAD</t>
  </si>
  <si>
    <t>solicitação declaração de orçamentária e pré empenho</t>
  </si>
  <si>
    <t>Falta de alinhamento com o orçamento aprovado erro na natureza de despesa do pré empenho</t>
  </si>
  <si>
    <t>refazer a planilha de licitação ie remanejar o orçamento</t>
  </si>
  <si>
    <t>Revisão dos dados antes de solicitar o pré empenho</t>
  </si>
  <si>
    <t>revisão e aprovação das solicitações por uma equipe financeira qualificada, garantindo que todas as despesas estejam devidamente categorizadas e autorizadas conforme o orçamento vigente.</t>
  </si>
  <si>
    <t>equipe do financeiro</t>
  </si>
  <si>
    <t>Possibilidade de inclusão de requisitos imprecisos ou inadequados, o que pode levar a disputas legais, desqualificação de propostas ou dificuldade em atender às necessidades reais do projeto.</t>
  </si>
  <si>
    <t>Inviabilidade do processo licitatório, resultando em atrasos, custos adicionais e possível fracasso na contratação.</t>
  </si>
  <si>
    <t>Equpe de elaboração de edital da SAD</t>
  </si>
  <si>
    <t>pareceres errôneos, falta de acompanhamento das súmulas e jurisprudências pertinentes, além de possíveis litígios e penalidades por não conformidade</t>
  </si>
  <si>
    <t>insegurança jurídica, decisões judiciais desfavoráveis, aumento de litígios e penalidades, além de comprometimento da defesa jurídica da administração pública.</t>
  </si>
  <si>
    <t>Não é realizado na Secretaria</t>
  </si>
  <si>
    <t>Procuradores da PGE</t>
  </si>
  <si>
    <t>possibilidade de não abordar adequadamente as questões levantadas, omissões críticas e a potencial geração de conflitos adicionais se a resposta não estiver bem fundamentada ou alinhada com as normas e jurisprudências aplicáveis.</t>
  </si>
  <si>
    <t>agravamento de conflitos, decisões desfavoráveis em processos judiciais, e a possibilidade de sanções ou penalidades devido à não conformidade com normas e regulamentos.</t>
  </si>
  <si>
    <t>Revisão do parecer e os questionamentos seão respondidos na ordem solicitada, com embasamento legal, justificando também os pontos com os quais não houver concordância</t>
  </si>
  <si>
    <t>implementação de um processo estruturado de revisão e validação dos pareceres, assegurando que todos os questionamentos sejam respondidos de forma completa e com embasamento legal adequado antes da finalização, além de contar com apoio jurídico no setor para elaborar essas respostas."</t>
  </si>
  <si>
    <t>Equipe Cogeconv</t>
  </si>
  <si>
    <t>possibilidade de interpretação incorreta das questões levantadas, a inadequação das justificativas apresentadas e a falta de alinhamento com a legislação e jurisprudência vigente.</t>
  </si>
  <si>
    <t>demora na resposta do processo, a devolução desnecessária do processo ao órgão e o atraso na realização do pregão podem resultar em atrasos significativos e comprometer a eficiência do processo administrativo.</t>
  </si>
  <si>
    <t>Equipe da SAD</t>
  </si>
  <si>
    <t>erros no conteúdo, falta de clareza nas exigências e o não cumprimento dos prazos legais</t>
  </si>
  <si>
    <t>questionamentos, impugnações e atrasos no processo</t>
  </si>
  <si>
    <t>desclassificações inadequadas, atrasos no processo de aquisição e a possibilidade de contestações legais, suspensão da licitação ou cancelamento do processo, impugnação</t>
  </si>
  <si>
    <t>Elaborção do Mapa de risco</t>
  </si>
  <si>
    <t>execução do contrato (gestão e fiscalização)</t>
  </si>
  <si>
    <t>servidores da Setesc</t>
  </si>
  <si>
    <t>NSA</t>
  </si>
  <si>
    <t>possibilidade de resultados contestáveis devido a erros de avaliação, propostas inadequadas ou falta de transparência</t>
  </si>
  <si>
    <t>nulação do processo, necessidade de reabertura de procedimentos, e impactos negativos na credibilidade e eficiência da contratação.</t>
  </si>
  <si>
    <t xml:space="preserve"> falhas na verificação da conformidade das propostas, nos documentos enviados pelo fornecedor, publicação erronea</t>
  </si>
  <si>
    <t>anulação da homologação, disputas legais, e atrasos significativos na conclusão do processo licitatório</t>
  </si>
  <si>
    <t>implementação de um processo de revisão e verificação dos documentos e propostas, além da conferência cuidadosa das publicações, para assegurar a precisão e conformidade antes da homologação da licitação</t>
  </si>
  <si>
    <t>Estabelecer um protocolo detalhado de verificação e validação dos documentos e propostas, com checagens duplas e auditorias internas antes da homologação.</t>
  </si>
  <si>
    <t>Se ultrapassar 100 mil, é realizado contrato, assinatura do contrato</t>
  </si>
  <si>
    <t>Se ultrapassar 100 mil, é realizado contrato, assinatura de contrato</t>
  </si>
  <si>
    <t>Informações erradas dos fornecedores e do órgão</t>
  </si>
  <si>
    <t xml:space="preserve">refazer o contrato ou fazer um apostilamento </t>
  </si>
  <si>
    <t>revisar o contrato antes de enviar para assinatura</t>
  </si>
  <si>
    <t>Fazer as alterações necessárias ou fazer o apostilamento</t>
  </si>
  <si>
    <t>dificuldades na gestão e fiscalização do contrato, e aumento do risco de disputas e ineficiências na execução do contrato</t>
  </si>
  <si>
    <t>nomeação de pessoas sem capacidade técnica, erros na divulgação das informações, a ausência de comunicação eficaz</t>
  </si>
  <si>
    <t>estabelecer um processo rigoroso de verificação das informações antes da publicação, promover treinamentos regulares para gestores e fiscais, e manter canais de comunicação abertos e claros.</t>
  </si>
  <si>
    <t>verificação das informações antes da publicação, assinatura dos gestores e fiscais de ciencia</t>
  </si>
  <si>
    <t>não cumprimento dos prazos estabelecidos, a entrega de produtos ou serviços em desacordo com as especificações contratuais, e a possibilidade de problemas financeiros ou administrativos que podem afetar a realização adequada das obrigações contratuais</t>
  </si>
  <si>
    <t>penalidades por descumprimento, a necessidade de recontratação ou reparação de serviços, atrasos nos projetos e prejuízos financeiros para ambas as partes, além de possíveis disputas legais</t>
  </si>
  <si>
    <t>Fiscal faz acompanhamento contínuo do cumprimento das obrigações para garantir a conformidade com os termos contratuais</t>
  </si>
  <si>
    <t>Acompanhamento contínuo do cumprimento das obrigações, auditorias periódicas, e estabelecer canais de comunicação eficazes para resolver problemas rapidamente e garantir a conformidade com os termos contratuais</t>
  </si>
  <si>
    <t>execução do contrato fiscalização</t>
  </si>
  <si>
    <t>Gestão do contrato</t>
  </si>
  <si>
    <t>Não cumprimento dos termos, problemas de comunicação, inadequada fiscalização, despesas não autorizadas, alterações mal geridas, implicações legais e desempenho insatisfatório, que podem comprometer a eficácia e a conformidade do contrato, perder prazo de aditivos.</t>
  </si>
  <si>
    <t xml:space="preserve"> penalidades financeiras, necessidade de recontratação ou ajustes contratuais, conflitos legais, atrasos no projeto e comprometimento da qualidade dos produtos ou serviços fornecidos, perda do contrato, responder perante o TCE</t>
  </si>
  <si>
    <t>formalizar todas as alterações contratuais, dar publicidade ao contrato e assegurar conformidade com as normas e regulamentos vigentes</t>
  </si>
  <si>
    <t>realização de treinamentos regulares para a equipe responsável pela gestão do contrato, garantindo que todos os envolvidos estejam atualizados sobre as melhores práticas, regulamentos aplicáveis e procedimentos para a identificação e mitigação de riscos.</t>
  </si>
  <si>
    <t>RISCO 1</t>
  </si>
  <si>
    <t>RISCO 2</t>
  </si>
  <si>
    <t>RISCO 3</t>
  </si>
  <si>
    <t>risco 4</t>
  </si>
  <si>
    <t>RISCO 5</t>
  </si>
  <si>
    <t>RISCO 6</t>
  </si>
  <si>
    <t>risco 7</t>
  </si>
  <si>
    <t>RISCO 8</t>
  </si>
  <si>
    <t>RISCO 9</t>
  </si>
  <si>
    <t>RISCO 10</t>
  </si>
  <si>
    <t>RISCO 11</t>
  </si>
  <si>
    <t>RISCO 12</t>
  </si>
  <si>
    <t>RISCO 13</t>
  </si>
  <si>
    <t>RISCO 14</t>
  </si>
  <si>
    <t>RISCO 15</t>
  </si>
  <si>
    <t>RISCO 16</t>
  </si>
  <si>
    <t>RISCO 17</t>
  </si>
  <si>
    <t>RISCO 18</t>
  </si>
  <si>
    <t>RISCO 19</t>
  </si>
  <si>
    <t>atrasos significativos no andamento do processo.</t>
  </si>
  <si>
    <t>decisões inadequadas e comprometer a eficácia das operações.</t>
  </si>
  <si>
    <t>Falha operacional</t>
  </si>
  <si>
    <t>aumento de custos, atrasos no projeto e problemas de conformidade, além de possíveis disputas contratuais e soluções que não atendem às necessidades reais.</t>
  </si>
  <si>
    <t>propostas inadequadas e problemas de conformidade</t>
  </si>
  <si>
    <t>análises superficiais e problemas futuros no projeto</t>
  </si>
  <si>
    <t>falta de comparabilidade e viés na seleção de fornecedores, que pode levar a estimativas imprecisas, estimativas inadequadas</t>
  </si>
  <si>
    <t>Inconsistências Orçamentárias</t>
  </si>
  <si>
    <t>pode levar a disputas legais, desqualificação de propostas ou dificuldade em atender às necessidades reais do projeto, Especificações Inadequadas</t>
  </si>
  <si>
    <t>Risco Jurídico e de Conformidade</t>
  </si>
  <si>
    <t>incapacidade de fornecer uma resposta adequada e bem fundamentada, o que pode levar a omissões críticas e a potenciais conflitos adicionais, principalmente se a resposta não estiver em conformidade com as normas e jurisprudências aplicáveis</t>
  </si>
  <si>
    <t xml:space="preserve"> o que pode levar a justificativas inadequadas e à falta de alinhamento com a legislação e jurisprudência vigente, resultando em potenciais problemas legais e compromissos na eficácia da resolução proposta.</t>
  </si>
  <si>
    <t>pode resultar em decisões inadequadas, desacordos e penalidades legais.</t>
  </si>
  <si>
    <t>desclassificações injustas e potencialmente em litígios.</t>
  </si>
  <si>
    <t>possibilidade de propostas inadequadas, irregularidades no processo de julgamento e falta de conformidade com as normas</t>
  </si>
  <si>
    <t>pode levar a questionamentos e disputas</t>
  </si>
  <si>
    <t>combinação de informações incorretas como fonte e a falta de controle e verificação como vulnerabilidade</t>
  </si>
  <si>
    <t xml:space="preserve">falhas nos processos de verificação e controle como fonte e a ausência de mecanismos eficazes de revisão e precisão como vulnerabilidade.
</t>
  </si>
  <si>
    <t>Nomeação inadequada, erros na divulgação e falhas na comunicação.
Processos de seleção deficientes, falta de controles na divulgação de informações e ausência de sistemas eficazes de comunicação.</t>
  </si>
  <si>
    <t>Não cumprimento de prazos, não conformidade com especificações e problemas financeiros ou administrativos.
Deficiências nos processos de gestão de prazos, controle de qualidade e monitoramento financeiro e administrativo.</t>
  </si>
  <si>
    <t>Não cumprimento dos termos contratuais, problemas de comunicação, fiscalização inadequada, despesas não autorizadas, alterações mal geridas, implicações legais, e desempenho insatisfatório.
Deficiências na gestão contratual, falhas na comunicação, controle e monitoramento inadequados, falta de procedimentos para autorizações e ajustes, e ausência de estratégias para mitigação de implicações legais.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</si>
</sst>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/&quot;mm&quot;/&quot;yyyy"/>
    <numFmt numFmtId="165" formatCode="000"/>
    <numFmt numFmtId="166" formatCode="0.0"/>
  </numFmts>
  <fonts count="30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Roboto Condensed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Roboto Condensed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B7B7B7"/>
      <name val="Arial"/>
      <family val="2"/>
    </font>
    <font>
      <sz val="10"/>
      <color rgb="FF666666"/>
      <name val="Arial"/>
      <family val="2"/>
    </font>
    <font>
      <sz val="10"/>
      <color rgb="FFFFFF66"/>
      <name val="Arial"/>
      <family val="2"/>
    </font>
    <font>
      <b/>
      <sz val="10"/>
      <color rgb="FF666666"/>
      <name val="Arial"/>
      <family val="2"/>
    </font>
    <font>
      <sz val="10"/>
      <color rgb="FF434343"/>
      <name val="Arial"/>
      <family val="2"/>
    </font>
    <font>
      <sz val="10"/>
      <color rgb="FFFFFFFF"/>
      <name val="Arial"/>
      <family val="2"/>
    </font>
    <font>
      <sz val="10"/>
      <color rgb="FF72E1FF"/>
      <name val="Arial"/>
      <family val="2"/>
    </font>
    <font>
      <sz val="10"/>
      <color rgb="FF8CDC64"/>
      <name val="Arial"/>
      <family val="2"/>
    </font>
    <font>
      <sz val="10"/>
      <color rgb="FFFFD700"/>
      <name val="Arial"/>
      <family val="2"/>
    </font>
    <font>
      <sz val="10"/>
      <color rgb="FFFF9900"/>
      <name val="Arial"/>
      <family val="2"/>
    </font>
    <font>
      <sz val="10"/>
      <color rgb="FFFF4000"/>
      <name val="Arial"/>
      <family val="2"/>
    </font>
    <font>
      <i/>
      <sz val="10"/>
      <color rgb="FF5B0F00"/>
      <name val="Arial"/>
      <family val="2"/>
    </font>
    <font>
      <i/>
      <sz val="10"/>
      <color rgb="FF000000"/>
      <name val="Arial"/>
      <family val="2"/>
    </font>
    <font>
      <i/>
      <sz val="10"/>
      <color rgb="FF434343"/>
      <name val="Arial"/>
      <family val="2"/>
    </font>
    <font>
      <i/>
      <sz val="10"/>
      <color rgb="FFFFFF00"/>
      <name val="Arial"/>
      <family val="2"/>
    </font>
    <font>
      <i/>
      <sz val="10"/>
      <color rgb="FF7F6000"/>
      <name val="Arial"/>
      <family val="2"/>
    </font>
    <font>
      <i/>
      <sz val="10"/>
      <color rgb="FF783F04"/>
      <name val="Arial"/>
      <family val="2"/>
    </font>
    <font>
      <i/>
      <sz val="10"/>
      <color rgb="FF274E13"/>
      <name val="Arial"/>
      <family val="2"/>
    </font>
    <font>
      <i/>
      <sz val="10"/>
      <color rgb="FF0B5394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8CDC64"/>
        <bgColor rgb="FF8CDC6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31859C"/>
        <bgColor rgb="FF31859C"/>
      </patternFill>
    </fill>
    <fill>
      <patternFill patternType="solid">
        <fgColor rgb="FF72E1FF"/>
        <bgColor rgb="FF72E1FF"/>
      </patternFill>
    </fill>
    <fill>
      <patternFill patternType="solid">
        <fgColor rgb="FFFF3300"/>
        <bgColor rgb="FFFF3300"/>
      </patternFill>
    </fill>
    <fill>
      <patternFill patternType="solid">
        <fgColor rgb="FFCEFFB6"/>
        <bgColor rgb="FFCEFFB6"/>
      </patternFill>
    </fill>
    <fill>
      <patternFill patternType="solid">
        <fgColor rgb="FFD9D9D9"/>
        <bgColor rgb="FFD9D9D9"/>
      </patternFill>
    </fill>
    <fill>
      <patternFill patternType="solid">
        <fgColor rgb="FF489522"/>
        <bgColor rgb="FF489522"/>
      </patternFill>
    </fill>
    <fill>
      <patternFill patternType="solid">
        <fgColor rgb="FFFFD700"/>
        <bgColor rgb="FFFFD700"/>
      </patternFill>
    </fill>
    <fill>
      <patternFill patternType="solid">
        <fgColor rgb="FFFF9900"/>
        <bgColor rgb="FFFF9900"/>
      </patternFill>
    </fill>
    <fill>
      <patternFill patternType="solid">
        <fgColor rgb="FFEA4335"/>
        <bgColor rgb="FFEA4335"/>
      </patternFill>
    </fill>
    <fill>
      <patternFill patternType="solid">
        <fgColor rgb="FFCA0000"/>
        <bgColor rgb="FFCA0000"/>
      </patternFill>
    </fill>
    <fill>
      <patternFill patternType="solid">
        <fgColor rgb="FFFEC063"/>
        <bgColor rgb="FFFEC063"/>
      </patternFill>
    </fill>
    <fill>
      <patternFill patternType="solid">
        <fgColor rgb="FFFFFF66"/>
        <bgColor rgb="FFFFFF66"/>
      </patternFill>
    </fill>
    <fill>
      <patternFill patternType="solid">
        <fgColor rgb="FF545C94"/>
        <bgColor rgb="FF31859C"/>
      </patternFill>
    </fill>
    <fill>
      <patternFill patternType="solid">
        <fgColor rgb="FF545C94"/>
        <bgColor indexed="64"/>
      </patternFill>
    </fill>
    <fill>
      <patternFill patternType="solid">
        <fgColor rgb="FF545C94"/>
        <bgColor rgb="FF003434"/>
      </patternFill>
    </fill>
    <fill>
      <patternFill patternType="solid">
        <fgColor rgb="FF545C94"/>
        <bgColor rgb="FF215968"/>
      </patternFill>
    </fill>
    <fill>
      <patternFill patternType="solid">
        <fgColor rgb="FFFFF7CC"/>
        <bgColor rgb="FF84CF5E"/>
      </patternFill>
    </fill>
    <fill>
      <patternFill patternType="solid">
        <fgColor rgb="FFFFF7CC"/>
        <bgColor rgb="FFFF3300"/>
      </patternFill>
    </fill>
    <fill>
      <patternFill patternType="solid">
        <fgColor rgb="FF8484B4"/>
        <bgColor rgb="FF72E1FF"/>
      </patternFill>
    </fill>
    <fill>
      <patternFill patternType="solid">
        <fgColor rgb="FF8484B4"/>
        <bgColor rgb="FFF1C232"/>
      </patternFill>
    </fill>
    <fill>
      <patternFill patternType="solid">
        <fgColor rgb="FFFFF7CC"/>
        <bgColor rgb="FF215968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EFEFEF"/>
      </patternFill>
    </fill>
    <fill>
      <patternFill patternType="solid">
        <fgColor rgb="FFD9D9D9"/>
        <bgColor rgb="FFFFFFFF"/>
      </patternFill>
    </fill>
  </fills>
  <borders count="106">
    <border>
      <left/>
      <right/>
      <top/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F3F3F3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666666"/>
      </top>
      <bottom style="medium">
        <color rgb="FF000000"/>
      </bottom>
      <diagonal/>
    </border>
    <border>
      <left style="thin">
        <color rgb="FF666666"/>
      </left>
      <right style="thin">
        <color rgb="FF999999"/>
      </right>
      <top style="thin">
        <color rgb="FF666666"/>
      </top>
      <bottom style="medium">
        <color rgb="FF000000"/>
      </bottom>
      <diagonal/>
    </border>
    <border>
      <left/>
      <right/>
      <top style="thin">
        <color rgb="FF666666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66666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3434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003434"/>
      </bottom>
      <diagonal/>
    </border>
    <border>
      <left style="medium">
        <color rgb="FFFFFFFF"/>
      </left>
      <right style="medium">
        <color rgb="FF003434"/>
      </right>
      <top/>
      <bottom style="medium">
        <color rgb="FF003434"/>
      </bottom>
      <diagonal/>
    </border>
    <border>
      <left style="medium">
        <color rgb="FF000000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medium">
        <color rgb="FF000000"/>
      </right>
      <top/>
      <bottom style="thin">
        <color rgb="FFD9D9D9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/>
      <top style="medium">
        <color rgb="FF000000"/>
      </top>
      <bottom style="medium">
        <color rgb="FFFFFFFF"/>
      </bottom>
      <diagonal/>
    </border>
    <border>
      <left/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/>
      <right/>
      <top style="medium">
        <color rgb="FF000000"/>
      </top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FFFFFF"/>
      </bottom>
      <diagonal/>
    </border>
    <border>
      <left style="medium">
        <color rgb="FF003434"/>
      </left>
      <right style="medium">
        <color rgb="FF000000"/>
      </right>
      <top style="medium">
        <color rgb="FF003434"/>
      </top>
      <bottom style="medium">
        <color rgb="FFD9D9D9"/>
      </bottom>
      <diagonal/>
    </border>
    <border>
      <left/>
      <right style="medium">
        <color rgb="FFFFFFFF"/>
      </right>
      <top style="medium">
        <color rgb="FF003434"/>
      </top>
      <bottom/>
      <diagonal/>
    </border>
    <border>
      <left style="medium">
        <color rgb="FFFFFFFF"/>
      </left>
      <right style="medium">
        <color rgb="FFFFFFFF"/>
      </right>
      <top style="medium">
        <color rgb="FF003434"/>
      </top>
      <bottom style="medium">
        <color rgb="FFFFFFFF"/>
      </bottom>
      <diagonal/>
    </border>
    <border>
      <left style="medium">
        <color rgb="FFFFFFFF"/>
      </left>
      <right style="medium">
        <color rgb="FF003434"/>
      </right>
      <top style="medium">
        <color rgb="FF003434"/>
      </top>
      <bottom style="medium">
        <color rgb="FFFFFFFF"/>
      </bottom>
      <diagonal/>
    </border>
    <border>
      <left style="thin">
        <color rgb="FFD9D9D9"/>
      </left>
      <right style="medium">
        <color rgb="FF000000"/>
      </right>
      <top style="thin">
        <color rgb="FFD9D9D9"/>
      </top>
      <bottom style="thin">
        <color rgb="FFD9D9D9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 style="medium">
        <color rgb="FF003434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3434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medium">
        <color rgb="FF000000"/>
      </bottom>
      <diagonal/>
    </border>
    <border>
      <left/>
      <right style="thin">
        <color rgb="FFD9D9D9"/>
      </right>
      <top style="thin">
        <color rgb="FFD9D9D9"/>
      </top>
      <bottom style="medium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rgb="FF000000"/>
      </bottom>
      <diagonal/>
    </border>
    <border>
      <left style="thin">
        <color rgb="FFD9D9D9"/>
      </left>
      <right style="medium">
        <color rgb="FF000000"/>
      </right>
      <top style="thin">
        <color rgb="FFD9D9D9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000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 style="medium">
        <color rgb="FF003434"/>
      </left>
      <right style="medium">
        <color rgb="FFD9D9D9"/>
      </right>
      <top style="medium">
        <color rgb="FFD9D9D9"/>
      </top>
      <bottom style="medium">
        <color rgb="FF00343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003434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003434"/>
      </right>
      <top style="medium">
        <color rgb="FFFFFFFF"/>
      </top>
      <bottom style="medium">
        <color rgb="FF00343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 applyFont="1" applyAlignment="1"/>
    <xf numFmtId="0" fontId="3" fillId="21" borderId="8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0" borderId="89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vertical="center" wrapText="1"/>
    </xf>
    <xf numFmtId="0" fontId="1" fillId="5" borderId="91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97" xfId="0" applyFont="1" applyFill="1" applyBorder="1" applyAlignment="1">
      <alignment vertical="center" wrapText="1"/>
    </xf>
    <xf numFmtId="0" fontId="1" fillId="0" borderId="0" xfId="0" applyFont="1" applyAlignment="1"/>
    <xf numFmtId="0" fontId="1" fillId="4" borderId="3" xfId="0" applyFont="1" applyFill="1" applyBorder="1" applyAlignment="1">
      <alignment vertical="center" wrapText="1"/>
    </xf>
    <xf numFmtId="0" fontId="1" fillId="5" borderId="98" xfId="0" applyFont="1" applyFill="1" applyBorder="1" applyAlignment="1">
      <alignment vertical="center" wrapText="1"/>
    </xf>
    <xf numFmtId="0" fontId="1" fillId="5" borderId="90" xfId="0" applyFont="1" applyFill="1" applyBorder="1" applyAlignment="1">
      <alignment horizontal="left" vertical="center" wrapText="1"/>
    </xf>
    <xf numFmtId="0" fontId="1" fillId="5" borderId="90" xfId="0" applyFont="1" applyFill="1" applyBorder="1" applyAlignment="1">
      <alignment vertical="center" wrapText="1"/>
    </xf>
    <xf numFmtId="0" fontId="1" fillId="5" borderId="99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5" borderId="89" xfId="0" applyFont="1" applyFill="1" applyBorder="1" applyAlignment="1">
      <alignment horizontal="left" vertical="center" wrapText="1"/>
    </xf>
    <xf numFmtId="164" fontId="1" fillId="5" borderId="89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5" borderId="9" xfId="0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1" fillId="4" borderId="0" xfId="0" applyFont="1" applyFill="1" applyAlignment="1">
      <alignment horizontal="left" vertical="center" wrapText="1"/>
    </xf>
    <xf numFmtId="0" fontId="1" fillId="5" borderId="9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96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3" fillId="21" borderId="89" xfId="0" applyFont="1" applyFill="1" applyBorder="1" applyAlignment="1" applyProtection="1">
      <alignment horizontal="center" vertical="center" wrapText="1"/>
    </xf>
    <xf numFmtId="0" fontId="2" fillId="26" borderId="89" xfId="0" applyFont="1" applyFill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65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3" fontId="1" fillId="0" borderId="8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1" xfId="0" applyFont="1" applyFill="1" applyBorder="1" applyAlignment="1">
      <alignment vertical="center"/>
    </xf>
    <xf numFmtId="0" fontId="5" fillId="0" borderId="10" xfId="0" applyFont="1" applyBorder="1" applyAlignment="1">
      <alignment horizontal="left"/>
    </xf>
    <xf numFmtId="0" fontId="1" fillId="0" borderId="89" xfId="0" applyFont="1" applyFill="1" applyBorder="1" applyAlignment="1">
      <alignment horizontal="left" vertical="center" wrapText="1"/>
    </xf>
    <xf numFmtId="0" fontId="6" fillId="21" borderId="89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/>
    <xf numFmtId="49" fontId="1" fillId="0" borderId="89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10" borderId="89" xfId="0" applyFont="1" applyFill="1" applyBorder="1" applyAlignment="1">
      <alignment horizontal="left" vertical="center" wrapText="1"/>
    </xf>
    <xf numFmtId="0" fontId="1" fillId="27" borderId="89" xfId="0" applyFont="1" applyFill="1" applyBorder="1" applyAlignment="1" applyProtection="1">
      <alignment horizontal="left" vertical="center" wrapText="1"/>
    </xf>
    <xf numFmtId="3" fontId="1" fillId="27" borderId="89" xfId="0" applyNumberFormat="1" applyFont="1" applyFill="1" applyBorder="1" applyAlignment="1" applyProtection="1">
      <alignment horizontal="left" vertical="center" wrapText="1"/>
    </xf>
    <xf numFmtId="166" fontId="1" fillId="27" borderId="89" xfId="0" applyNumberFormat="1" applyFont="1" applyFill="1" applyBorder="1" applyAlignment="1" applyProtection="1">
      <alignment horizontal="left" vertical="center" wrapText="1"/>
    </xf>
    <xf numFmtId="0" fontId="2" fillId="28" borderId="89" xfId="0" applyFont="1" applyFill="1" applyBorder="1" applyAlignment="1">
      <alignment horizontal="left" vertical="center" wrapText="1"/>
    </xf>
    <xf numFmtId="1" fontId="1" fillId="28" borderId="89" xfId="0" applyNumberFormat="1" applyFont="1" applyFill="1" applyBorder="1" applyAlignment="1">
      <alignment horizontal="right" vertical="center" wrapText="1"/>
    </xf>
    <xf numFmtId="0" fontId="7" fillId="10" borderId="89" xfId="0" applyFont="1" applyFill="1" applyBorder="1" applyAlignment="1">
      <alignment horizontal="left" vertical="center" wrapText="1"/>
    </xf>
    <xf numFmtId="0" fontId="7" fillId="29" borderId="89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1" borderId="89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10" borderId="105" xfId="0" applyFont="1" applyFill="1" applyBorder="1" applyAlignment="1">
      <alignment horizontal="left" vertical="center" wrapText="1"/>
    </xf>
    <xf numFmtId="0" fontId="1" fillId="27" borderId="89" xfId="0" applyFont="1" applyFill="1" applyBorder="1" applyAlignment="1">
      <alignment horizontal="left" vertical="center" wrapText="1"/>
    </xf>
    <xf numFmtId="0" fontId="1" fillId="29" borderId="89" xfId="0" applyFont="1" applyFill="1" applyBorder="1" applyAlignment="1">
      <alignment horizontal="left" vertical="center" wrapText="1"/>
    </xf>
    <xf numFmtId="0" fontId="1" fillId="0" borderId="105" xfId="0" applyFont="1" applyFill="1" applyBorder="1" applyAlignment="1">
      <alignment horizontal="left" vertical="center" wrapText="1"/>
    </xf>
    <xf numFmtId="0" fontId="7" fillId="27" borderId="89" xfId="0" applyFont="1" applyFill="1" applyBorder="1" applyAlignment="1">
      <alignment horizontal="left" vertical="center" wrapText="1"/>
    </xf>
    <xf numFmtId="14" fontId="1" fillId="27" borderId="89" xfId="0" applyNumberFormat="1" applyFont="1" applyFill="1" applyBorder="1" applyAlignment="1">
      <alignment horizontal="left" vertical="center" wrapText="1"/>
    </xf>
    <xf numFmtId="0" fontId="3" fillId="21" borderId="100" xfId="0" applyFont="1" applyFill="1" applyBorder="1" applyAlignment="1">
      <alignment vertical="center" wrapText="1"/>
    </xf>
    <xf numFmtId="0" fontId="2" fillId="23" borderId="89" xfId="0" applyFont="1" applyFill="1" applyBorder="1" applyAlignment="1">
      <alignment horizontal="center" vertical="center" wrapText="1"/>
    </xf>
    <xf numFmtId="0" fontId="2" fillId="25" borderId="89" xfId="0" applyFont="1" applyFill="1" applyBorder="1" applyAlignment="1">
      <alignment horizontal="center" vertical="center" wrapText="1"/>
    </xf>
    <xf numFmtId="0" fontId="3" fillId="21" borderId="9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89" xfId="0" applyFont="1" applyBorder="1" applyAlignment="1">
      <alignment wrapText="1"/>
    </xf>
    <xf numFmtId="0" fontId="0" fillId="0" borderId="89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/>
    <xf numFmtId="0" fontId="12" fillId="4" borderId="0" xfId="0" applyFont="1" applyFill="1" applyAlignment="1">
      <alignment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3" borderId="27" xfId="0" applyFont="1" applyFill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5" fillId="15" borderId="28" xfId="0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9" fontId="8" fillId="5" borderId="32" xfId="0" applyNumberFormat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9" fillId="0" borderId="0" xfId="0" applyFont="1" applyAlignment="1"/>
    <xf numFmtId="0" fontId="8" fillId="16" borderId="44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9" fontId="8" fillId="5" borderId="43" xfId="0" applyNumberFormat="1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17" borderId="44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center" vertical="center" wrapText="1"/>
    </xf>
    <xf numFmtId="0" fontId="19" fillId="5" borderId="57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8" fillId="7" borderId="58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9" fontId="8" fillId="5" borderId="61" xfId="0" applyNumberFormat="1" applyFont="1" applyFill="1" applyBorder="1" applyAlignment="1">
      <alignment horizontal="center" vertical="center" wrapText="1"/>
    </xf>
    <xf numFmtId="0" fontId="15" fillId="4" borderId="62" xfId="0" applyFont="1" applyFill="1" applyBorder="1" applyAlignment="1">
      <alignment horizontal="center" vertical="center" wrapText="1"/>
    </xf>
    <xf numFmtId="0" fontId="16" fillId="14" borderId="67" xfId="0" applyFont="1" applyFill="1" applyBorder="1" applyAlignment="1">
      <alignment horizontal="center" vertical="center" wrapText="1"/>
    </xf>
    <xf numFmtId="0" fontId="17" fillId="5" borderId="68" xfId="0" applyFont="1" applyFill="1" applyBorder="1" applyAlignment="1">
      <alignment horizontal="center" vertical="center"/>
    </xf>
    <xf numFmtId="0" fontId="18" fillId="5" borderId="69" xfId="0" applyFont="1" applyFill="1" applyBorder="1" applyAlignment="1">
      <alignment horizontal="center" vertical="center"/>
    </xf>
    <xf numFmtId="0" fontId="19" fillId="5" borderId="69" xfId="0" applyFont="1" applyFill="1" applyBorder="1" applyAlignment="1">
      <alignment horizontal="center" vertical="center"/>
    </xf>
    <xf numFmtId="0" fontId="20" fillId="5" borderId="69" xfId="0" applyFont="1" applyFill="1" applyBorder="1" applyAlignment="1">
      <alignment horizontal="center" vertical="center"/>
    </xf>
    <xf numFmtId="0" fontId="21" fillId="5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/>
    <xf numFmtId="164" fontId="1" fillId="4" borderId="0" xfId="0" applyNumberFormat="1" applyFont="1" applyFill="1"/>
    <xf numFmtId="0" fontId="14" fillId="10" borderId="16" xfId="0" applyFont="1" applyFill="1" applyBorder="1" applyAlignment="1">
      <alignment horizontal="center" vertical="center" wrapText="1"/>
    </xf>
    <xf numFmtId="0" fontId="15" fillId="4" borderId="74" xfId="0" applyFont="1" applyFill="1" applyBorder="1" applyAlignment="1">
      <alignment horizontal="center" vertical="center" wrapText="1"/>
    </xf>
    <xf numFmtId="0" fontId="15" fillId="4" borderId="75" xfId="0" applyFont="1" applyFill="1" applyBorder="1" applyAlignment="1">
      <alignment horizontal="center" vertical="center" wrapText="1"/>
    </xf>
    <xf numFmtId="0" fontId="15" fillId="4" borderId="76" xfId="0" applyFont="1" applyFill="1" applyBorder="1" applyAlignment="1">
      <alignment horizontal="center" vertical="center" wrapText="1"/>
    </xf>
    <xf numFmtId="0" fontId="22" fillId="14" borderId="77" xfId="0" applyFont="1" applyFill="1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24" fillId="12" borderId="78" xfId="0" applyFont="1" applyFill="1" applyBorder="1" applyAlignment="1">
      <alignment horizontal="center" vertical="center"/>
    </xf>
    <xf numFmtId="0" fontId="24" fillId="3" borderId="78" xfId="0" applyFont="1" applyFill="1" applyBorder="1" applyAlignment="1">
      <alignment horizontal="center" vertical="center"/>
    </xf>
    <xf numFmtId="0" fontId="24" fillId="7" borderId="79" xfId="0" applyFont="1" applyFill="1" applyBorder="1" applyAlignment="1">
      <alignment horizontal="center" vertical="center"/>
    </xf>
    <xf numFmtId="0" fontId="24" fillId="12" borderId="104" xfId="0" applyFont="1" applyFill="1" applyBorder="1" applyAlignment="1">
      <alignment horizontal="center" vertical="center"/>
    </xf>
    <xf numFmtId="0" fontId="26" fillId="12" borderId="80" xfId="0" applyFont="1" applyFill="1" applyBorder="1" applyAlignment="1">
      <alignment horizontal="center" vertical="center" wrapText="1"/>
    </xf>
    <xf numFmtId="0" fontId="26" fillId="12" borderId="81" xfId="0" applyFont="1" applyFill="1" applyBorder="1" applyAlignment="1">
      <alignment horizontal="center" vertical="center" wrapText="1"/>
    </xf>
    <xf numFmtId="0" fontId="27" fillId="13" borderId="81" xfId="0" applyFont="1" applyFill="1" applyBorder="1" applyAlignment="1">
      <alignment horizontal="center" vertical="center" wrapText="1"/>
    </xf>
    <xf numFmtId="0" fontId="22" fillId="8" borderId="81" xfId="0" applyFont="1" applyFill="1" applyBorder="1" applyAlignment="1">
      <alignment horizontal="center" vertical="center" wrapText="1"/>
    </xf>
    <xf numFmtId="0" fontId="23" fillId="15" borderId="82" xfId="0" applyFont="1" applyFill="1" applyBorder="1" applyAlignment="1">
      <alignment horizontal="center" vertical="center" wrapText="1"/>
    </xf>
    <xf numFmtId="0" fontId="24" fillId="3" borderId="103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 wrapText="1"/>
    </xf>
    <xf numFmtId="0" fontId="26" fillId="12" borderId="55" xfId="0" applyFont="1" applyFill="1" applyBorder="1" applyAlignment="1">
      <alignment horizontal="center" vertical="center" wrapText="1"/>
    </xf>
    <xf numFmtId="0" fontId="27" fillId="13" borderId="55" xfId="0" applyFont="1" applyFill="1" applyBorder="1" applyAlignment="1">
      <alignment horizontal="center" vertical="center" wrapText="1"/>
    </xf>
    <xf numFmtId="0" fontId="22" fillId="8" borderId="55" xfId="0" applyFont="1" applyFill="1" applyBorder="1" applyAlignment="1">
      <alignment horizontal="center" vertical="center" wrapText="1"/>
    </xf>
    <xf numFmtId="0" fontId="22" fillId="8" borderId="84" xfId="0" applyFont="1" applyFill="1" applyBorder="1" applyAlignment="1">
      <alignment horizontal="center" vertical="center" wrapText="1"/>
    </xf>
    <xf numFmtId="0" fontId="27" fillId="13" borderId="84" xfId="0" applyFont="1" applyFill="1" applyBorder="1" applyAlignment="1">
      <alignment horizontal="center" vertical="center" wrapText="1"/>
    </xf>
    <xf numFmtId="0" fontId="29" fillId="7" borderId="49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26" fillId="12" borderId="8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right"/>
    </xf>
    <xf numFmtId="0" fontId="29" fillId="7" borderId="85" xfId="0" applyFont="1" applyFill="1" applyBorder="1" applyAlignment="1">
      <alignment horizontal="center" vertical="center" wrapText="1"/>
    </xf>
    <xf numFmtId="0" fontId="29" fillId="7" borderId="86" xfId="0" applyFont="1" applyFill="1" applyBorder="1" applyAlignment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26" fillId="12" borderId="87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0" fontId="1" fillId="4" borderId="88" xfId="0" applyFont="1" applyFill="1" applyBorder="1" applyAlignment="1">
      <alignment vertical="center"/>
    </xf>
    <xf numFmtId="1" fontId="10" fillId="11" borderId="12" xfId="0" applyNumberFormat="1" applyFont="1" applyFill="1" applyBorder="1" applyAlignment="1">
      <alignment horizontal="left" vertical="center" textRotation="90" wrapText="1"/>
    </xf>
    <xf numFmtId="0" fontId="8" fillId="0" borderId="0" xfId="0" applyFont="1" applyAlignment="1">
      <alignment horizontal="left" vertical="center"/>
    </xf>
    <xf numFmtId="0" fontId="1" fillId="27" borderId="89" xfId="0" applyFont="1" applyFill="1" applyBorder="1" applyAlignment="1" applyProtection="1">
      <alignment horizontal="left" vertical="center" wrapText="1"/>
    </xf>
    <xf numFmtId="0" fontId="1" fillId="10" borderId="89" xfId="0" applyNumberFormat="1" applyFont="1" applyFill="1" applyBorder="1" applyAlignment="1">
      <alignment horizontal="left" vertical="center" wrapText="1"/>
    </xf>
    <xf numFmtId="0" fontId="1" fillId="27" borderId="89" xfId="0" applyFont="1" applyFill="1" applyBorder="1" applyAlignment="1" applyProtection="1">
      <alignment horizontal="left" vertical="center" wrapText="1"/>
    </xf>
    <xf numFmtId="0" fontId="1" fillId="5" borderId="89" xfId="0" applyFont="1" applyFill="1" applyBorder="1" applyAlignment="1" applyProtection="1">
      <alignment vertical="center" wrapText="1"/>
      <protection locked="0"/>
    </xf>
    <xf numFmtId="0" fontId="1" fillId="5" borderId="89" xfId="0" applyFont="1" applyFill="1" applyBorder="1" applyAlignment="1" applyProtection="1">
      <alignment horizontal="left" vertical="center" wrapText="1"/>
      <protection locked="0"/>
    </xf>
    <xf numFmtId="0" fontId="1" fillId="0" borderId="89" xfId="0" applyFont="1" applyBorder="1" applyAlignment="1" applyProtection="1">
      <protection locked="0"/>
    </xf>
    <xf numFmtId="16" fontId="1" fillId="0" borderId="89" xfId="0" applyNumberFormat="1" applyFont="1" applyFill="1" applyBorder="1" applyAlignment="1">
      <alignment horizontal="left" vertical="center" wrapText="1"/>
    </xf>
    <xf numFmtId="0" fontId="3" fillId="20" borderId="89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 applyProtection="1">
      <alignment vertical="center" wrapText="1"/>
      <protection locked="0"/>
    </xf>
    <xf numFmtId="0" fontId="1" fillId="0" borderId="89" xfId="0" applyFont="1" applyBorder="1" applyProtection="1">
      <protection locked="0"/>
    </xf>
    <xf numFmtId="0" fontId="1" fillId="5" borderId="100" xfId="0" applyFont="1" applyFill="1" applyBorder="1" applyAlignment="1" applyProtection="1">
      <alignment horizontal="left" vertical="center" wrapText="1"/>
      <protection locked="0"/>
    </xf>
    <xf numFmtId="0" fontId="1" fillId="5" borderId="102" xfId="0" applyFont="1" applyFill="1" applyBorder="1" applyAlignment="1" applyProtection="1">
      <alignment horizontal="left" vertical="center" wrapText="1"/>
      <protection locked="0"/>
    </xf>
    <xf numFmtId="0" fontId="3" fillId="18" borderId="101" xfId="0" applyFont="1" applyFill="1" applyBorder="1" applyAlignment="1">
      <alignment horizontal="center" vertical="center" wrapText="1"/>
    </xf>
    <xf numFmtId="0" fontId="3" fillId="18" borderId="89" xfId="0" applyFont="1" applyFill="1" applyBorder="1"/>
    <xf numFmtId="0" fontId="1" fillId="5" borderId="89" xfId="0" applyFont="1" applyFill="1" applyBorder="1" applyAlignment="1" applyProtection="1">
      <alignment horizontal="left" vertical="center" wrapText="1"/>
      <protection locked="0"/>
    </xf>
    <xf numFmtId="0" fontId="1" fillId="27" borderId="89" xfId="0" applyFont="1" applyFill="1" applyBorder="1" applyAlignment="1" applyProtection="1">
      <alignment horizontal="left" vertical="center" wrapText="1"/>
    </xf>
    <xf numFmtId="0" fontId="2" fillId="28" borderId="89" xfId="0" applyFont="1" applyFill="1" applyBorder="1" applyAlignment="1">
      <alignment horizontal="center" vertical="center" wrapText="1"/>
    </xf>
    <xf numFmtId="0" fontId="2" fillId="22" borderId="89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 applyProtection="1">
      <alignment horizontal="left" vertical="top" wrapText="1"/>
      <protection locked="0"/>
    </xf>
    <xf numFmtId="0" fontId="1" fillId="0" borderId="89" xfId="0" applyFont="1" applyFill="1" applyBorder="1" applyProtection="1">
      <protection locked="0"/>
    </xf>
    <xf numFmtId="0" fontId="2" fillId="24" borderId="89" xfId="0" applyFont="1" applyFill="1" applyBorder="1" applyAlignment="1">
      <alignment horizontal="center" vertical="center" wrapText="1"/>
    </xf>
    <xf numFmtId="0" fontId="1" fillId="5" borderId="101" xfId="0" applyFont="1" applyFill="1" applyBorder="1" applyAlignment="1" applyProtection="1">
      <alignment horizontal="left" vertical="center" wrapText="1"/>
      <protection locked="0"/>
    </xf>
    <xf numFmtId="0" fontId="1" fillId="0" borderId="89" xfId="0" applyFont="1" applyBorder="1" applyAlignment="1" applyProtection="1">
      <alignment horizontal="left"/>
      <protection locked="0"/>
    </xf>
    <xf numFmtId="0" fontId="3" fillId="20" borderId="92" xfId="0" applyFont="1" applyFill="1" applyBorder="1" applyAlignment="1">
      <alignment horizontal="center" vertical="center" wrapText="1"/>
    </xf>
    <xf numFmtId="0" fontId="3" fillId="19" borderId="93" xfId="0" applyFont="1" applyFill="1" applyBorder="1"/>
    <xf numFmtId="0" fontId="3" fillId="19" borderId="94" xfId="0" applyFont="1" applyFill="1" applyBorder="1"/>
    <xf numFmtId="0" fontId="3" fillId="18" borderId="89" xfId="0" applyFont="1" applyFill="1" applyBorder="1" applyAlignment="1">
      <alignment horizontal="center" vertical="center" wrapText="1"/>
    </xf>
    <xf numFmtId="0" fontId="3" fillId="19" borderId="89" xfId="0" applyFont="1" applyFill="1" applyBorder="1"/>
    <xf numFmtId="0" fontId="3" fillId="21" borderId="100" xfId="0" applyFont="1" applyFill="1" applyBorder="1" applyAlignment="1" applyProtection="1">
      <alignment horizontal="center" vertical="center" wrapText="1"/>
    </xf>
    <xf numFmtId="0" fontId="3" fillId="21" borderId="102" xfId="0" applyFont="1" applyFill="1" applyBorder="1" applyAlignment="1" applyProtection="1">
      <alignment horizontal="center" vertical="center" wrapText="1"/>
    </xf>
    <xf numFmtId="0" fontId="3" fillId="21" borderId="101" xfId="0" applyFont="1" applyFill="1" applyBorder="1" applyAlignment="1" applyProtection="1">
      <alignment horizontal="center" vertical="center" wrapText="1"/>
    </xf>
    <xf numFmtId="0" fontId="3" fillId="21" borderId="89" xfId="0" applyFont="1" applyFill="1" applyBorder="1" applyAlignment="1" applyProtection="1">
      <alignment horizontal="center" vertical="center" wrapText="1"/>
    </xf>
    <xf numFmtId="0" fontId="3" fillId="21" borderId="89" xfId="0" applyFont="1" applyFill="1" applyBorder="1" applyAlignment="1" applyProtection="1">
      <alignment horizontal="center" wrapText="1"/>
    </xf>
    <xf numFmtId="0" fontId="3" fillId="21" borderId="98" xfId="0" applyFont="1" applyFill="1" applyBorder="1" applyAlignment="1" applyProtection="1">
      <alignment horizontal="center" vertical="center" wrapText="1"/>
    </xf>
    <xf numFmtId="0" fontId="3" fillId="21" borderId="90" xfId="0" applyFont="1" applyFill="1" applyBorder="1" applyAlignment="1" applyProtection="1">
      <alignment horizontal="center" vertical="center" wrapText="1"/>
    </xf>
    <xf numFmtId="0" fontId="3" fillId="21" borderId="99" xfId="0" applyFont="1" applyFill="1" applyBorder="1" applyAlignment="1" applyProtection="1">
      <alignment horizontal="center" vertical="center" wrapText="1"/>
    </xf>
    <xf numFmtId="0" fontId="2" fillId="26" borderId="89" xfId="0" applyFont="1" applyFill="1" applyBorder="1" applyAlignment="1" applyProtection="1">
      <alignment horizontal="center" vertical="center" wrapText="1"/>
    </xf>
    <xf numFmtId="0" fontId="3" fillId="21" borderId="100" xfId="0" applyFont="1" applyFill="1" applyBorder="1" applyAlignment="1">
      <alignment horizontal="center" vertical="center" wrapText="1"/>
    </xf>
    <xf numFmtId="0" fontId="3" fillId="21" borderId="101" xfId="0" applyFont="1" applyFill="1" applyBorder="1" applyAlignment="1">
      <alignment horizontal="center" vertical="center" wrapText="1"/>
    </xf>
    <xf numFmtId="14" fontId="1" fillId="0" borderId="89" xfId="0" applyNumberFormat="1" applyFont="1" applyFill="1" applyBorder="1" applyAlignment="1" applyProtection="1">
      <alignment horizontal="left" vertical="center" wrapText="1"/>
    </xf>
    <xf numFmtId="0" fontId="1" fillId="0" borderId="89" xfId="0" applyFont="1" applyFill="1" applyBorder="1" applyAlignment="1" applyProtection="1">
      <alignment horizontal="left" vertical="center" wrapText="1"/>
    </xf>
    <xf numFmtId="0" fontId="3" fillId="21" borderId="100" xfId="0" applyFont="1" applyFill="1" applyBorder="1" applyAlignment="1">
      <alignment horizontal="right" vertical="center"/>
    </xf>
    <xf numFmtId="0" fontId="3" fillId="21" borderId="102" xfId="0" applyFont="1" applyFill="1" applyBorder="1" applyAlignment="1">
      <alignment horizontal="right" vertical="center"/>
    </xf>
    <xf numFmtId="0" fontId="3" fillId="21" borderId="102" xfId="0" applyFont="1" applyFill="1" applyBorder="1" applyAlignment="1">
      <alignment horizontal="left" vertical="center"/>
    </xf>
    <xf numFmtId="0" fontId="3" fillId="21" borderId="101" xfId="0" applyFont="1" applyFill="1" applyBorder="1" applyAlignment="1">
      <alignment horizontal="left" vertical="center"/>
    </xf>
    <xf numFmtId="0" fontId="3" fillId="21" borderId="89" xfId="0" applyFont="1" applyFill="1" applyBorder="1" applyAlignment="1">
      <alignment horizontal="center" vertical="center" wrapText="1"/>
    </xf>
    <xf numFmtId="0" fontId="5" fillId="21" borderId="89" xfId="0" applyFont="1" applyFill="1" applyBorder="1"/>
    <xf numFmtId="0" fontId="4" fillId="21" borderId="89" xfId="0" applyFont="1" applyFill="1" applyBorder="1" applyAlignment="1">
      <alignment horizontal="center" vertical="center" wrapText="1"/>
    </xf>
    <xf numFmtId="0" fontId="4" fillId="21" borderId="89" xfId="0" applyFont="1" applyFill="1" applyBorder="1" applyAlignment="1">
      <alignment horizontal="left" vertical="center" wrapText="1"/>
    </xf>
    <xf numFmtId="0" fontId="5" fillId="21" borderId="89" xfId="0" applyFont="1" applyFill="1" applyBorder="1" applyAlignment="1">
      <alignment horizontal="left" wrapText="1"/>
    </xf>
    <xf numFmtId="0" fontId="3" fillId="21" borderId="98" xfId="0" applyFont="1" applyFill="1" applyBorder="1" applyAlignment="1">
      <alignment horizontal="center" vertical="center"/>
    </xf>
    <xf numFmtId="0" fontId="3" fillId="21" borderId="90" xfId="0" applyFont="1" applyFill="1" applyBorder="1" applyAlignment="1">
      <alignment horizontal="center" vertical="center"/>
    </xf>
    <xf numFmtId="0" fontId="3" fillId="21" borderId="99" xfId="0" applyFont="1" applyFill="1" applyBorder="1" applyAlignment="1">
      <alignment horizontal="center" vertical="center"/>
    </xf>
    <xf numFmtId="0" fontId="16" fillId="7" borderId="38" xfId="0" applyFont="1" applyFill="1" applyBorder="1" applyAlignment="1">
      <alignment horizontal="center" vertical="center" wrapText="1"/>
    </xf>
    <xf numFmtId="0" fontId="1" fillId="0" borderId="72" xfId="0" applyFont="1" applyBorder="1"/>
    <xf numFmtId="0" fontId="1" fillId="0" borderId="73" xfId="0" applyFont="1" applyBorder="1"/>
    <xf numFmtId="0" fontId="16" fillId="3" borderId="52" xfId="0" applyFont="1" applyFill="1" applyBorder="1" applyAlignment="1">
      <alignment horizontal="center" vertical="center" wrapText="1"/>
    </xf>
    <xf numFmtId="0" fontId="1" fillId="0" borderId="50" xfId="0" applyFont="1" applyBorder="1"/>
    <xf numFmtId="0" fontId="1" fillId="0" borderId="51" xfId="0" applyFont="1" applyBorder="1"/>
    <xf numFmtId="0" fontId="15" fillId="4" borderId="48" xfId="0" applyFont="1" applyFill="1" applyBorder="1" applyAlignment="1">
      <alignment horizontal="center" vertical="center" wrapText="1"/>
    </xf>
    <xf numFmtId="0" fontId="15" fillId="4" borderId="63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1" fillId="0" borderId="66" xfId="0" applyFont="1" applyBorder="1"/>
    <xf numFmtId="0" fontId="13" fillId="6" borderId="16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4" fillId="10" borderId="16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5" fillId="4" borderId="36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0" borderId="49" xfId="0" applyFont="1" applyBorder="1"/>
    <xf numFmtId="0" fontId="1" fillId="0" borderId="64" xfId="0" applyFont="1" applyBorder="1"/>
    <xf numFmtId="1" fontId="11" fillId="4" borderId="7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" fontId="11" fillId="4" borderId="11" xfId="0" applyNumberFormat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6" borderId="13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4" fillId="10" borderId="19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0" borderId="36" xfId="0" applyFont="1" applyBorder="1"/>
    <xf numFmtId="0" fontId="1" fillId="0" borderId="37" xfId="0" applyFont="1" applyBorder="1"/>
    <xf numFmtId="0" fontId="23" fillId="3" borderId="16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15" fillId="4" borderId="65" xfId="0" applyFont="1" applyFill="1" applyBorder="1" applyAlignment="1">
      <alignment horizontal="center" vertical="center" wrapText="1"/>
    </xf>
    <xf numFmtId="0" fontId="1" fillId="0" borderId="65" xfId="0" applyFont="1" applyBorder="1" applyAlignment="1">
      <alignment wrapText="1"/>
    </xf>
    <xf numFmtId="0" fontId="1" fillId="0" borderId="66" xfId="0" applyFont="1" applyBorder="1" applyAlignment="1">
      <alignment wrapText="1"/>
    </xf>
    <xf numFmtId="0" fontId="1" fillId="4" borderId="36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6" fillId="14" borderId="67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 wrapText="1"/>
    </xf>
    <xf numFmtId="0" fontId="23" fillId="13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textRotation="90"/>
    </xf>
    <xf numFmtId="0" fontId="1" fillId="0" borderId="83" xfId="0" applyFont="1" applyBorder="1"/>
    <xf numFmtId="0" fontId="12" fillId="4" borderId="16" xfId="0" applyFont="1" applyFill="1" applyBorder="1" applyAlignment="1">
      <alignment horizontal="center" vertical="center"/>
    </xf>
    <xf numFmtId="0" fontId="1" fillId="4" borderId="0" xfId="0" applyFont="1" applyFill="1"/>
    <xf numFmtId="0" fontId="8" fillId="0" borderId="0" xfId="0" applyFont="1" applyAlignment="1"/>
    <xf numFmtId="0" fontId="23" fillId="8" borderId="16" xfId="0" applyFont="1" applyFill="1" applyBorder="1" applyAlignment="1">
      <alignment horizontal="center" vertical="center" wrapText="1"/>
    </xf>
    <xf numFmtId="0" fontId="25" fillId="15" borderId="16" xfId="0" applyFont="1" applyFill="1" applyBorder="1" applyAlignment="1">
      <alignment horizontal="center" vertical="center" wrapText="1"/>
    </xf>
    <xf numFmtId="0" fontId="1" fillId="4" borderId="65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ont>
        <color rgb="FF5B0F00"/>
      </font>
      <fill>
        <patternFill>
          <bgColor rgb="FFEA4335"/>
        </patternFill>
      </fill>
    </dxf>
    <dxf>
      <font>
        <color rgb="FF786000"/>
      </font>
      <fill>
        <patternFill>
          <bgColor rgb="FFFF9900"/>
        </patternFill>
      </fill>
    </dxf>
    <dxf>
      <font>
        <color rgb="FF7F6000"/>
      </font>
      <fill>
        <patternFill>
          <bgColor rgb="FFFFFF66"/>
        </patternFill>
      </fill>
    </dxf>
    <dxf>
      <font>
        <color rgb="FF003434"/>
      </font>
      <fill>
        <patternFill>
          <bgColor rgb="FF8CDC64"/>
        </patternFill>
      </fill>
    </dxf>
    <dxf>
      <font>
        <color rgb="FF004646"/>
      </font>
      <fill>
        <patternFill>
          <bgColor rgb="FFBEF000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06100"/>
      </font>
      <fill>
        <patternFill>
          <bgColor rgb="FF8CDC64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06100"/>
      </font>
      <fill>
        <patternFill>
          <bgColor rgb="FF8CDC64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7F6000"/>
      </font>
      <fill>
        <patternFill patternType="solid">
          <fgColor rgb="FFFFFF66"/>
          <bgColor rgb="FFFFFF66"/>
        </patternFill>
      </fill>
    </dxf>
    <dxf>
      <font>
        <color rgb="FF5B0F00"/>
      </font>
      <fill>
        <patternFill patternType="solid">
          <fgColor rgb="FFEA4335"/>
          <bgColor rgb="FFEA4335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FF66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660000"/>
      </font>
      <fill>
        <patternFill patternType="solid">
          <fgColor rgb="FFEA4335"/>
          <bgColor rgb="FFEA4335"/>
        </patternFill>
      </fill>
    </dxf>
    <dxf>
      <font>
        <color rgb="FF783F04"/>
      </font>
      <fill>
        <patternFill patternType="solid">
          <fgColor rgb="FFFEC063"/>
          <bgColor rgb="FFFEC063"/>
        </patternFill>
      </fill>
    </dxf>
    <dxf>
      <font>
        <color rgb="FF783F04"/>
      </font>
      <fill>
        <patternFill patternType="solid">
          <fgColor rgb="FFFFFF66"/>
          <bgColor rgb="FFFFFF66"/>
        </patternFill>
      </fill>
    </dxf>
    <dxf>
      <font>
        <color rgb="FF2A670B"/>
      </font>
      <fill>
        <patternFill patternType="solid">
          <fgColor rgb="FFA2E87F"/>
          <bgColor rgb="FFA2E87F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FF66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</dxfs>
  <tableStyles count="0" defaultTableStyle="TableStyleMedium2" defaultPivotStyle="PivotStyleLight16"/>
  <colors>
    <mruColors>
      <color rgb="FFD9D9D9"/>
      <color rgb="FF004646"/>
      <color rgb="FFBEF000"/>
      <color rgb="FF003434"/>
      <color rgb="FF8CDC64"/>
      <color rgb="FFFFFF66"/>
      <color rgb="FF7F6000"/>
      <color rgb="FFFF9900"/>
      <color rgb="FF786000"/>
      <color rgb="FFEA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showGridLines="0" zoomScaleNormal="100" workbookViewId="0">
      <selection activeCell="C26" sqref="C26"/>
    </sheetView>
  </sheetViews>
  <sheetFormatPr defaultRowHeight="12.75"/>
  <cols>
    <col min="1" max="1" width="2.140625" style="81" customWidth="1"/>
    <col min="2" max="2" width="2" style="84" bestFit="1" customWidth="1"/>
    <col min="3" max="3" width="88" style="81" customWidth="1"/>
    <col min="4" max="16384" width="9.140625" style="81"/>
  </cols>
  <sheetData>
    <row r="2" spans="2:3" ht="12.75" customHeight="1">
      <c r="B2" s="184" t="s">
        <v>146</v>
      </c>
      <c r="C2" s="184"/>
    </row>
    <row r="3" spans="2:3" ht="14.25" customHeight="1">
      <c r="B3" s="83">
        <v>1</v>
      </c>
      <c r="C3" s="82" t="s">
        <v>150</v>
      </c>
    </row>
    <row r="4" spans="2:3" ht="15" customHeight="1">
      <c r="B4" s="83">
        <v>2</v>
      </c>
      <c r="C4" s="82" t="s">
        <v>149</v>
      </c>
    </row>
    <row r="5" spans="2:3">
      <c r="B5" s="83">
        <v>3</v>
      </c>
      <c r="C5" s="82" t="s">
        <v>151</v>
      </c>
    </row>
    <row r="6" spans="2:3" ht="25.5">
      <c r="B6" s="83">
        <v>4</v>
      </c>
      <c r="C6" s="82" t="s">
        <v>148</v>
      </c>
    </row>
    <row r="7" spans="2:3">
      <c r="B7" s="83">
        <v>5</v>
      </c>
      <c r="C7" s="82" t="s">
        <v>152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5"/>
  <sheetViews>
    <sheetView showGridLines="0" zoomScaleNormal="100" workbookViewId="0">
      <selection activeCell="D6" sqref="D6:E6"/>
    </sheetView>
  </sheetViews>
  <sheetFormatPr defaultColWidth="12.5703125" defaultRowHeight="12.75"/>
  <cols>
    <col min="1" max="1" width="1.7109375" style="8" customWidth="1"/>
    <col min="2" max="2" width="1.42578125" style="8" customWidth="1"/>
    <col min="3" max="3" width="21.28515625" style="32" bestFit="1" customWidth="1"/>
    <col min="4" max="4" width="38.7109375" style="8" customWidth="1"/>
    <col min="5" max="5" width="62.5703125" style="8" customWidth="1"/>
    <col min="6" max="6" width="32.7109375" style="8" hidden="1" customWidth="1"/>
    <col min="7" max="7" width="1.42578125" style="8" customWidth="1" collapsed="1"/>
    <col min="8" max="8" width="3.28515625" style="8" customWidth="1"/>
    <col min="9" max="16384" width="12.5703125" style="8"/>
  </cols>
  <sheetData>
    <row r="1" spans="1:8">
      <c r="A1" s="4"/>
      <c r="B1" s="4"/>
      <c r="C1" s="23"/>
      <c r="D1" s="4"/>
      <c r="E1" s="4"/>
      <c r="F1" s="4"/>
      <c r="G1" s="4"/>
      <c r="H1" s="4"/>
    </row>
    <row r="2" spans="1:8">
      <c r="A2" s="4"/>
      <c r="B2" s="200" t="s">
        <v>131</v>
      </c>
      <c r="C2" s="201"/>
      <c r="D2" s="201"/>
      <c r="E2" s="201"/>
      <c r="F2" s="201"/>
      <c r="G2" s="202"/>
      <c r="H2" s="4"/>
    </row>
    <row r="3" spans="1:8">
      <c r="A3" s="4"/>
      <c r="B3" s="24"/>
      <c r="C3" s="25"/>
      <c r="D3" s="26"/>
      <c r="E3" s="26"/>
      <c r="F3" s="27"/>
      <c r="G3" s="28"/>
      <c r="H3" s="4"/>
    </row>
    <row r="4" spans="1:8">
      <c r="A4" s="4"/>
      <c r="B4" s="5"/>
      <c r="C4" s="203" t="s">
        <v>100</v>
      </c>
      <c r="D4" s="204"/>
      <c r="E4" s="204"/>
      <c r="F4" s="6"/>
      <c r="G4" s="7"/>
      <c r="H4" s="4"/>
    </row>
    <row r="5" spans="1:8">
      <c r="A5" s="4"/>
      <c r="B5" s="5"/>
      <c r="C5" s="62" t="s">
        <v>100</v>
      </c>
      <c r="D5" s="187" t="s">
        <v>180</v>
      </c>
      <c r="E5" s="188"/>
      <c r="F5" s="6"/>
      <c r="G5" s="7"/>
      <c r="H5" s="4"/>
    </row>
    <row r="6" spans="1:8">
      <c r="A6" s="4"/>
      <c r="B6" s="5"/>
      <c r="C6" s="62" t="s">
        <v>127</v>
      </c>
      <c r="D6" s="192" t="s">
        <v>33</v>
      </c>
      <c r="E6" s="192"/>
      <c r="F6" s="6"/>
      <c r="G6" s="7"/>
      <c r="H6" s="4"/>
    </row>
    <row r="7" spans="1:8">
      <c r="A7" s="4"/>
      <c r="B7" s="5"/>
      <c r="C7" s="62" t="s">
        <v>93</v>
      </c>
      <c r="D7" s="185" t="s">
        <v>181</v>
      </c>
      <c r="E7" s="186"/>
      <c r="F7" s="6"/>
      <c r="G7" s="7"/>
      <c r="H7" s="4"/>
    </row>
    <row r="8" spans="1:8">
      <c r="A8" s="4"/>
      <c r="B8" s="5"/>
      <c r="C8" s="62" t="s">
        <v>94</v>
      </c>
      <c r="D8" s="185" t="s">
        <v>181</v>
      </c>
      <c r="E8" s="186"/>
      <c r="F8" s="6"/>
      <c r="G8" s="7"/>
      <c r="H8" s="4"/>
    </row>
    <row r="9" spans="1:8">
      <c r="A9" s="4"/>
      <c r="B9" s="5"/>
      <c r="C9" s="62" t="s">
        <v>95</v>
      </c>
      <c r="D9" s="185" t="s">
        <v>182</v>
      </c>
      <c r="E9" s="186"/>
      <c r="F9" s="6"/>
      <c r="G9" s="7"/>
      <c r="H9" s="4"/>
    </row>
    <row r="10" spans="1:8">
      <c r="A10" s="4"/>
      <c r="B10" s="5"/>
      <c r="C10" s="29"/>
      <c r="D10" s="30"/>
      <c r="E10" s="30"/>
      <c r="F10" s="31"/>
      <c r="G10" s="7"/>
      <c r="H10" s="4"/>
    </row>
    <row r="11" spans="1:8">
      <c r="A11" s="4"/>
      <c r="B11" s="5"/>
      <c r="C11" s="189" t="s">
        <v>99</v>
      </c>
      <c r="D11" s="190"/>
      <c r="E11" s="190"/>
      <c r="F11" s="6"/>
      <c r="G11" s="7"/>
      <c r="H11" s="4"/>
    </row>
    <row r="12" spans="1:8">
      <c r="A12" s="4"/>
      <c r="B12" s="5"/>
      <c r="C12" s="29"/>
      <c r="D12" s="6"/>
      <c r="E12" s="6"/>
      <c r="F12" s="6"/>
      <c r="G12" s="7"/>
      <c r="H12" s="4"/>
    </row>
    <row r="13" spans="1:8">
      <c r="A13" s="4"/>
      <c r="B13" s="5"/>
      <c r="C13" s="62" t="s">
        <v>99</v>
      </c>
      <c r="D13" s="191" t="s">
        <v>174</v>
      </c>
      <c r="E13" s="186"/>
      <c r="F13" s="6"/>
      <c r="G13" s="7"/>
      <c r="H13" s="4"/>
    </row>
    <row r="14" spans="1:8">
      <c r="A14" s="4"/>
      <c r="B14" s="5"/>
      <c r="C14" s="62" t="s">
        <v>96</v>
      </c>
      <c r="D14" s="191" t="s">
        <v>175</v>
      </c>
      <c r="E14" s="186"/>
      <c r="F14" s="6"/>
      <c r="G14" s="7"/>
      <c r="H14" s="4"/>
    </row>
    <row r="15" spans="1:8">
      <c r="A15" s="4"/>
      <c r="B15" s="5"/>
      <c r="C15" s="62" t="s">
        <v>97</v>
      </c>
      <c r="D15" s="191" t="s">
        <v>176</v>
      </c>
      <c r="E15" s="186"/>
      <c r="F15" s="6"/>
      <c r="G15" s="7"/>
      <c r="H15" s="4"/>
    </row>
    <row r="16" spans="1:8">
      <c r="A16" s="4"/>
      <c r="B16" s="5"/>
      <c r="C16" s="62" t="s">
        <v>98</v>
      </c>
      <c r="D16" s="191"/>
      <c r="E16" s="191"/>
      <c r="F16" s="6"/>
      <c r="G16" s="7"/>
      <c r="H16" s="4"/>
    </row>
    <row r="17" spans="1:8">
      <c r="A17" s="4"/>
      <c r="B17" s="5"/>
      <c r="C17" s="193" t="s">
        <v>101</v>
      </c>
      <c r="D17" s="193"/>
      <c r="E17" s="193"/>
      <c r="F17" s="6"/>
      <c r="G17" s="7"/>
      <c r="H17" s="4"/>
    </row>
    <row r="18" spans="1:8">
      <c r="A18" s="4"/>
      <c r="B18" s="5"/>
      <c r="C18" s="63">
        <v>1</v>
      </c>
      <c r="D18" s="191" t="s">
        <v>158</v>
      </c>
      <c r="E18" s="191"/>
      <c r="F18" s="9" t="str">
        <f t="shared" ref="F18:F38" si="0">IF(D18="","",CONCATENATE(C18," - ",D18))</f>
        <v>1 - Ci com a solicitação</v>
      </c>
      <c r="G18" s="7"/>
      <c r="H18" s="4"/>
    </row>
    <row r="19" spans="1:8">
      <c r="A19" s="4"/>
      <c r="B19" s="5"/>
      <c r="C19" s="63">
        <v>2</v>
      </c>
      <c r="D19" s="191" t="s">
        <v>159</v>
      </c>
      <c r="E19" s="191"/>
      <c r="F19" s="9" t="str">
        <f t="shared" si="0"/>
        <v>2 - Instrumento de oficialização</v>
      </c>
      <c r="G19" s="7"/>
      <c r="H19" s="4"/>
    </row>
    <row r="20" spans="1:8" ht="25.5">
      <c r="A20" s="4"/>
      <c r="B20" s="5"/>
      <c r="C20" s="63">
        <v>3</v>
      </c>
      <c r="D20" s="191" t="s">
        <v>160</v>
      </c>
      <c r="E20" s="191"/>
      <c r="F20" s="9" t="str">
        <f t="shared" si="0"/>
        <v>3 - Designação da equipe de planejamento</v>
      </c>
      <c r="G20" s="7"/>
      <c r="H20" s="4"/>
    </row>
    <row r="21" spans="1:8">
      <c r="A21" s="4"/>
      <c r="B21" s="5"/>
      <c r="C21" s="63">
        <v>4</v>
      </c>
      <c r="D21" s="191" t="s">
        <v>161</v>
      </c>
      <c r="E21" s="191"/>
      <c r="F21" s="9" t="str">
        <f t="shared" si="0"/>
        <v>4 - elaboração do ETP</v>
      </c>
      <c r="G21" s="7"/>
      <c r="H21" s="4"/>
    </row>
    <row r="22" spans="1:8" ht="25.5">
      <c r="A22" s="4"/>
      <c r="B22" s="5"/>
      <c r="C22" s="63">
        <v>5</v>
      </c>
      <c r="D22" s="191" t="s">
        <v>162</v>
      </c>
      <c r="E22" s="191"/>
      <c r="F22" s="9" t="str">
        <f t="shared" si="0"/>
        <v>5 - Elaboração do Termo de referência</v>
      </c>
      <c r="G22" s="7"/>
      <c r="H22" s="4"/>
    </row>
    <row r="23" spans="1:8">
      <c r="A23" s="4"/>
      <c r="B23" s="5"/>
      <c r="C23" s="63">
        <v>6</v>
      </c>
      <c r="D23" s="181" t="s">
        <v>236</v>
      </c>
      <c r="E23" s="181"/>
      <c r="F23" s="9"/>
      <c r="G23" s="7"/>
      <c r="H23" s="4"/>
    </row>
    <row r="24" spans="1:8">
      <c r="A24" s="4"/>
      <c r="B24" s="5"/>
      <c r="C24" s="63">
        <v>7</v>
      </c>
      <c r="D24" s="191" t="s">
        <v>163</v>
      </c>
      <c r="E24" s="191"/>
      <c r="F24" s="9" t="str">
        <f t="shared" si="0"/>
        <v>7 - Pesquisa de preço (SAD)</v>
      </c>
      <c r="G24" s="7"/>
      <c r="H24" s="4"/>
    </row>
    <row r="25" spans="1:8" ht="25.5">
      <c r="A25" s="4"/>
      <c r="B25" s="5"/>
      <c r="C25" s="63">
        <v>8</v>
      </c>
      <c r="D25" s="191" t="s">
        <v>212</v>
      </c>
      <c r="E25" s="191"/>
      <c r="F25" s="9" t="str">
        <f t="shared" si="0"/>
        <v>8 - solicitação declaração de orçamentária e pré empenho</v>
      </c>
      <c r="G25" s="7"/>
      <c r="H25" s="4"/>
    </row>
    <row r="26" spans="1:8">
      <c r="A26" s="4"/>
      <c r="B26" s="5"/>
      <c r="C26" s="63">
        <v>9</v>
      </c>
      <c r="D26" s="191" t="s">
        <v>164</v>
      </c>
      <c r="E26" s="191"/>
      <c r="F26" s="9" t="str">
        <f t="shared" si="0"/>
        <v>9 - elaboração do edital (SAD)</v>
      </c>
      <c r="G26" s="7"/>
      <c r="H26" s="4"/>
    </row>
    <row r="27" spans="1:8">
      <c r="A27" s="4"/>
      <c r="B27" s="5"/>
      <c r="C27" s="63">
        <v>10</v>
      </c>
      <c r="D27" s="191" t="s">
        <v>165</v>
      </c>
      <c r="E27" s="191"/>
      <c r="F27" s="9" t="str">
        <f t="shared" si="0"/>
        <v>10 - Parecer jurídico (PGE)</v>
      </c>
      <c r="G27" s="7"/>
      <c r="H27" s="4"/>
    </row>
    <row r="28" spans="1:8">
      <c r="A28" s="4"/>
      <c r="B28" s="5"/>
      <c r="C28" s="63">
        <v>11</v>
      </c>
      <c r="D28" s="191" t="s">
        <v>166</v>
      </c>
      <c r="E28" s="191"/>
      <c r="F28" s="9" t="str">
        <f t="shared" si="0"/>
        <v>11 - Resposta ao parecer</v>
      </c>
      <c r="G28" s="7"/>
      <c r="H28" s="4"/>
    </row>
    <row r="29" spans="1:8" ht="25.5">
      <c r="A29" s="4"/>
      <c r="B29" s="5"/>
      <c r="C29" s="63">
        <v>12</v>
      </c>
      <c r="D29" s="191" t="s">
        <v>167</v>
      </c>
      <c r="E29" s="191"/>
      <c r="F29" s="9" t="str">
        <f t="shared" si="0"/>
        <v>12 - Análise da resposta à PGE (SAD)</v>
      </c>
      <c r="G29" s="7"/>
      <c r="H29" s="4"/>
    </row>
    <row r="30" spans="1:8">
      <c r="A30" s="4"/>
      <c r="B30" s="5"/>
      <c r="C30" s="63">
        <v>13</v>
      </c>
      <c r="D30" s="191" t="s">
        <v>168</v>
      </c>
      <c r="E30" s="191"/>
      <c r="F30" s="9" t="str">
        <f t="shared" si="0"/>
        <v>13 - Publicação do Edital (SAD)</v>
      </c>
      <c r="G30" s="7"/>
      <c r="H30" s="4"/>
    </row>
    <row r="31" spans="1:8">
      <c r="A31" s="4"/>
      <c r="B31" s="5"/>
      <c r="C31" s="63">
        <v>14</v>
      </c>
      <c r="D31" s="191" t="s">
        <v>169</v>
      </c>
      <c r="E31" s="191"/>
      <c r="F31" s="9" t="str">
        <f t="shared" si="0"/>
        <v>14 - Pregão (SAD)</v>
      </c>
      <c r="G31" s="7"/>
      <c r="H31" s="4"/>
    </row>
    <row r="32" spans="1:8">
      <c r="A32" s="4"/>
      <c r="B32" s="5"/>
      <c r="C32" s="63">
        <v>15</v>
      </c>
      <c r="D32" s="191" t="s">
        <v>170</v>
      </c>
      <c r="E32" s="191"/>
      <c r="F32" s="9" t="str">
        <f t="shared" si="0"/>
        <v>15 - Resultado da licitação (SAD)</v>
      </c>
      <c r="G32" s="7"/>
      <c r="H32" s="4"/>
    </row>
    <row r="33" spans="1:8">
      <c r="A33" s="4"/>
      <c r="B33" s="5"/>
      <c r="C33" s="63">
        <v>16</v>
      </c>
      <c r="D33" s="191" t="s">
        <v>171</v>
      </c>
      <c r="E33" s="191"/>
      <c r="F33" s="9" t="str">
        <f t="shared" si="0"/>
        <v>16 - Homologação da licitação</v>
      </c>
      <c r="G33" s="7"/>
      <c r="H33" s="4"/>
    </row>
    <row r="34" spans="1:8" ht="38.25">
      <c r="A34" s="4"/>
      <c r="B34" s="5"/>
      <c r="C34" s="63">
        <v>17</v>
      </c>
      <c r="D34" s="191" t="s">
        <v>247</v>
      </c>
      <c r="E34" s="191"/>
      <c r="F34" s="9" t="str">
        <f t="shared" si="0"/>
        <v>17 - Se ultrapassar 100 mil, é realizado contrato, assinatura de contrato</v>
      </c>
      <c r="G34" s="7"/>
      <c r="H34" s="4"/>
    </row>
    <row r="35" spans="1:8" ht="25.5" customHeight="1">
      <c r="A35" s="4"/>
      <c r="B35" s="5"/>
      <c r="C35" s="63">
        <v>18</v>
      </c>
      <c r="D35" s="187" t="s">
        <v>172</v>
      </c>
      <c r="E35" s="198"/>
      <c r="F35" s="9" t="str">
        <f t="shared" si="0"/>
        <v>18 - publicação de gestor e fiscal do contrato</v>
      </c>
      <c r="G35" s="7"/>
      <c r="H35" s="4"/>
    </row>
    <row r="36" spans="1:8">
      <c r="A36" s="4"/>
      <c r="B36" s="5"/>
      <c r="C36" s="63">
        <v>19</v>
      </c>
      <c r="D36" s="187" t="s">
        <v>173</v>
      </c>
      <c r="E36" s="198"/>
      <c r="F36" s="9" t="str">
        <f t="shared" si="0"/>
        <v>19 - emissão do empenho</v>
      </c>
      <c r="G36" s="7"/>
      <c r="H36" s="4"/>
    </row>
    <row r="37" spans="1:8" ht="25.5">
      <c r="A37" s="4"/>
      <c r="B37" s="5"/>
      <c r="C37" s="63">
        <v>20</v>
      </c>
      <c r="D37" s="191" t="s">
        <v>237</v>
      </c>
      <c r="E37" s="199"/>
      <c r="F37" s="9" t="str">
        <f t="shared" si="0"/>
        <v>20 - execução do contrato (gestão e fiscalização)</v>
      </c>
      <c r="G37" s="7"/>
      <c r="H37" s="4"/>
    </row>
    <row r="38" spans="1:8">
      <c r="A38" s="4"/>
      <c r="B38" s="5"/>
      <c r="C38" s="63">
        <v>21</v>
      </c>
      <c r="D38" s="191"/>
      <c r="E38" s="199"/>
      <c r="F38" s="9" t="str">
        <f t="shared" si="0"/>
        <v/>
      </c>
      <c r="G38" s="7"/>
      <c r="H38" s="4"/>
    </row>
    <row r="39" spans="1:8">
      <c r="A39" s="4"/>
      <c r="B39" s="5"/>
      <c r="C39" s="193" t="s">
        <v>102</v>
      </c>
      <c r="D39" s="193"/>
      <c r="E39" s="193"/>
      <c r="F39" s="6"/>
      <c r="G39" s="7"/>
      <c r="H39" s="4"/>
    </row>
    <row r="40" spans="1:8">
      <c r="A40" s="4"/>
      <c r="B40" s="5"/>
      <c r="C40" s="197" t="s">
        <v>104</v>
      </c>
      <c r="D40" s="197"/>
      <c r="E40" s="79" t="s">
        <v>103</v>
      </c>
      <c r="F40" s="6"/>
      <c r="G40" s="7"/>
      <c r="H40" s="4"/>
    </row>
    <row r="41" spans="1:8">
      <c r="A41" s="4"/>
      <c r="B41" s="5"/>
      <c r="C41" s="195" t="s">
        <v>178</v>
      </c>
      <c r="D41" s="196"/>
      <c r="E41" s="195" t="s">
        <v>194</v>
      </c>
      <c r="F41" s="6"/>
      <c r="G41" s="7"/>
      <c r="H41" s="4"/>
    </row>
    <row r="42" spans="1:8">
      <c r="A42" s="4"/>
      <c r="B42" s="5"/>
      <c r="C42" s="196"/>
      <c r="D42" s="196"/>
      <c r="E42" s="196"/>
      <c r="F42" s="6"/>
      <c r="G42" s="7"/>
      <c r="H42" s="4"/>
    </row>
    <row r="43" spans="1:8">
      <c r="A43" s="4"/>
      <c r="B43" s="5"/>
      <c r="C43" s="196"/>
      <c r="D43" s="196"/>
      <c r="E43" s="196"/>
      <c r="F43" s="6"/>
      <c r="G43" s="7"/>
      <c r="H43" s="4"/>
    </row>
    <row r="44" spans="1:8">
      <c r="A44" s="4"/>
      <c r="B44" s="5"/>
      <c r="C44" s="196"/>
      <c r="D44" s="196"/>
      <c r="E44" s="196"/>
      <c r="F44" s="6"/>
      <c r="G44" s="7"/>
      <c r="H44" s="4"/>
    </row>
    <row r="45" spans="1:8">
      <c r="A45" s="4"/>
      <c r="B45" s="5"/>
      <c r="C45" s="196"/>
      <c r="D45" s="196"/>
      <c r="E45" s="196"/>
      <c r="F45" s="6"/>
      <c r="G45" s="7"/>
      <c r="H45" s="4"/>
    </row>
    <row r="46" spans="1:8">
      <c r="A46" s="4"/>
      <c r="B46" s="5"/>
      <c r="C46" s="196"/>
      <c r="D46" s="196"/>
      <c r="E46" s="196"/>
      <c r="F46" s="6"/>
      <c r="G46" s="7"/>
      <c r="H46" s="4"/>
    </row>
    <row r="47" spans="1:8">
      <c r="A47" s="4"/>
      <c r="B47" s="5"/>
      <c r="C47" s="194" t="s">
        <v>105</v>
      </c>
      <c r="D47" s="194"/>
      <c r="E47" s="78" t="s">
        <v>106</v>
      </c>
      <c r="F47" s="6"/>
      <c r="G47" s="7"/>
      <c r="H47" s="4"/>
    </row>
    <row r="48" spans="1:8">
      <c r="A48" s="4"/>
      <c r="B48" s="5"/>
      <c r="C48" s="195" t="s">
        <v>177</v>
      </c>
      <c r="D48" s="196"/>
      <c r="E48" s="195" t="s">
        <v>179</v>
      </c>
      <c r="F48" s="6"/>
      <c r="G48" s="7"/>
      <c r="H48" s="4"/>
    </row>
    <row r="49" spans="1:8">
      <c r="A49" s="4"/>
      <c r="B49" s="5"/>
      <c r="C49" s="196"/>
      <c r="D49" s="196"/>
      <c r="E49" s="196"/>
      <c r="F49" s="6"/>
      <c r="G49" s="7"/>
      <c r="H49" s="4"/>
    </row>
    <row r="50" spans="1:8">
      <c r="A50" s="4"/>
      <c r="B50" s="5"/>
      <c r="C50" s="196"/>
      <c r="D50" s="196"/>
      <c r="E50" s="196"/>
      <c r="F50" s="6"/>
      <c r="G50" s="7"/>
      <c r="H50" s="4"/>
    </row>
    <row r="51" spans="1:8">
      <c r="A51" s="4"/>
      <c r="B51" s="5"/>
      <c r="C51" s="196"/>
      <c r="D51" s="196"/>
      <c r="E51" s="196"/>
      <c r="F51" s="6"/>
      <c r="G51" s="7"/>
      <c r="H51" s="4"/>
    </row>
    <row r="52" spans="1:8">
      <c r="A52" s="4"/>
      <c r="B52" s="5"/>
      <c r="C52" s="196"/>
      <c r="D52" s="196"/>
      <c r="E52" s="196"/>
      <c r="F52" s="6"/>
      <c r="G52" s="7"/>
      <c r="H52" s="4"/>
    </row>
    <row r="53" spans="1:8">
      <c r="A53" s="4"/>
      <c r="B53" s="5"/>
      <c r="C53" s="196"/>
      <c r="D53" s="196"/>
      <c r="E53" s="196"/>
      <c r="F53" s="6"/>
      <c r="G53" s="7"/>
      <c r="H53" s="4"/>
    </row>
    <row r="54" spans="1:8">
      <c r="A54" s="4"/>
      <c r="B54" s="10"/>
      <c r="C54" s="11"/>
      <c r="D54" s="12"/>
      <c r="E54" s="12"/>
      <c r="F54" s="12"/>
      <c r="G54" s="13"/>
      <c r="H54" s="4"/>
    </row>
    <row r="55" spans="1:8">
      <c r="A55" s="4"/>
      <c r="B55" s="4"/>
      <c r="C55" s="23"/>
      <c r="D55" s="4"/>
      <c r="E55" s="4"/>
      <c r="F55" s="4"/>
      <c r="G55" s="4"/>
      <c r="H55" s="4"/>
    </row>
  </sheetData>
  <mergeCells count="40">
    <mergeCell ref="B2:G2"/>
    <mergeCell ref="C4:E4"/>
    <mergeCell ref="D9:E9"/>
    <mergeCell ref="C41:D46"/>
    <mergeCell ref="E41:E46"/>
    <mergeCell ref="D25:E25"/>
    <mergeCell ref="D26:E26"/>
    <mergeCell ref="D27:E27"/>
    <mergeCell ref="D28:E28"/>
    <mergeCell ref="D29:E29"/>
    <mergeCell ref="D20:E20"/>
    <mergeCell ref="D18:E18"/>
    <mergeCell ref="D21:E21"/>
    <mergeCell ref="D22:E22"/>
    <mergeCell ref="D24:E24"/>
    <mergeCell ref="D14:E14"/>
    <mergeCell ref="C47:D47"/>
    <mergeCell ref="C48:D53"/>
    <mergeCell ref="E48:E53"/>
    <mergeCell ref="D30:E30"/>
    <mergeCell ref="D31:E31"/>
    <mergeCell ref="D32:E32"/>
    <mergeCell ref="D33:E33"/>
    <mergeCell ref="C40:D40"/>
    <mergeCell ref="D34:E34"/>
    <mergeCell ref="D35:E35"/>
    <mergeCell ref="D36:E36"/>
    <mergeCell ref="D37:E37"/>
    <mergeCell ref="D38:E38"/>
    <mergeCell ref="C39:E39"/>
    <mergeCell ref="D19:E19"/>
    <mergeCell ref="D15:E15"/>
    <mergeCell ref="D16:E16"/>
    <mergeCell ref="C17:E17"/>
    <mergeCell ref="D8:E8"/>
    <mergeCell ref="D7:E7"/>
    <mergeCell ref="D5:E5"/>
    <mergeCell ref="C11:E11"/>
    <mergeCell ref="D13:E13"/>
    <mergeCell ref="D6:E6"/>
  </mergeCells>
  <conditionalFormatting sqref="D6">
    <cfRule type="cellIs" dxfId="49" priority="1" operator="equal">
      <formula>"CRÍTICO"</formula>
    </cfRule>
  </conditionalFormatting>
  <conditionalFormatting sqref="D6">
    <cfRule type="cellIs" dxfId="48" priority="2" operator="equal">
      <formula>"MUITO ALTO"</formula>
    </cfRule>
  </conditionalFormatting>
  <conditionalFormatting sqref="D6">
    <cfRule type="cellIs" dxfId="47" priority="3" operator="equal">
      <formula>"ALTO"</formula>
    </cfRule>
  </conditionalFormatting>
  <conditionalFormatting sqref="D6">
    <cfRule type="cellIs" dxfId="46" priority="4" operator="equal">
      <formula>"MÉDIO"</formula>
    </cfRule>
  </conditionalFormatting>
  <conditionalFormatting sqref="D6">
    <cfRule type="cellIs" dxfId="45" priority="5" operator="equal">
      <formula>"BAIXO"</formula>
    </cfRule>
  </conditionalFormatting>
  <conditionalFormatting sqref="D6">
    <cfRule type="cellIs" dxfId="44" priority="6" operator="equal">
      <formula>"MUITO BAIXO"</formula>
    </cfRule>
  </conditionalFormatting>
  <dataValidations count="1">
    <dataValidation type="list" allowBlank="1" sqref="D14">
      <formula1>"SIM,NÃO"</formula1>
    </dataValidation>
  </dataValidations>
  <pageMargins left="0.51180555555555496" right="0.51180555555555496" top="0.78749999999999998" bottom="0.78749999999999998" header="0" footer="0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Apoio!$H$21:$H$26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54"/>
  <sheetViews>
    <sheetView showGridLines="0" tabSelected="1" zoomScale="85" zoomScaleNormal="85" workbookViewId="0">
      <selection activeCell="A12" sqref="A12"/>
    </sheetView>
  </sheetViews>
  <sheetFormatPr defaultColWidth="12.5703125" defaultRowHeight="12.75"/>
  <cols>
    <col min="1" max="1" width="2" style="34" customWidth="1"/>
    <col min="2" max="2" width="3.140625" style="34" hidden="1" customWidth="1"/>
    <col min="3" max="3" width="7.85546875" style="34" customWidth="1"/>
    <col min="4" max="4" width="35.5703125" style="34" customWidth="1"/>
    <col min="5" max="5" width="34.140625" style="34" customWidth="1"/>
    <col min="6" max="6" width="22.5703125" style="34" customWidth="1"/>
    <col min="7" max="7" width="21.5703125" style="34" customWidth="1"/>
    <col min="8" max="8" width="2.140625" style="34" customWidth="1"/>
    <col min="9" max="9" width="27.28515625" style="34" customWidth="1"/>
    <col min="10" max="10" width="8.7109375" style="34" customWidth="1"/>
    <col min="11" max="11" width="33.42578125" style="34" customWidth="1"/>
    <col min="12" max="12" width="2.140625" style="34" customWidth="1"/>
    <col min="13" max="13" width="4" style="34" customWidth="1"/>
    <col min="14" max="14" width="6.42578125" style="34" customWidth="1"/>
    <col min="15" max="15" width="41.85546875" style="34" customWidth="1"/>
    <col min="16" max="16" width="3.28515625" style="34" customWidth="1"/>
    <col min="17" max="17" width="6.28515625" style="34" customWidth="1"/>
    <col min="18" max="18" width="33.28515625" style="34" customWidth="1"/>
    <col min="19" max="19" width="4.140625" style="34" bestFit="1" customWidth="1"/>
    <col min="20" max="20" width="8.42578125" style="34" customWidth="1"/>
    <col min="21" max="21" width="2.28515625" style="34" customWidth="1"/>
    <col min="22" max="22" width="10.140625" style="34" customWidth="1"/>
    <col min="23" max="23" width="8.85546875" style="34" bestFit="1" customWidth="1"/>
    <col min="24" max="24" width="14.42578125" style="34" customWidth="1"/>
    <col min="25" max="25" width="23.140625" style="34" customWidth="1"/>
    <col min="26" max="26" width="15" style="34" bestFit="1" customWidth="1"/>
    <col min="27" max="27" width="16.140625" style="34" customWidth="1"/>
    <col min="28" max="29" width="10.28515625" style="34" bestFit="1" customWidth="1"/>
    <col min="30" max="30" width="2" style="34" customWidth="1"/>
    <col min="31" max="31" width="10.5703125" style="34" customWidth="1"/>
    <col min="32" max="32" width="4.7109375" style="34" bestFit="1" customWidth="1"/>
    <col min="33" max="33" width="6.5703125" style="34" customWidth="1"/>
    <col min="34" max="16384" width="12.5703125" style="34"/>
  </cols>
  <sheetData>
    <row r="1" spans="1:35" s="33" customForma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s="33" customFormat="1">
      <c r="A2" s="40"/>
      <c r="B2" s="38"/>
      <c r="C2" s="38"/>
      <c r="D2" s="53"/>
      <c r="E2" s="38"/>
      <c r="F2" s="38"/>
      <c r="G2" s="39"/>
      <c r="H2" s="38"/>
      <c r="I2" s="39"/>
      <c r="J2" s="39"/>
      <c r="K2" s="39"/>
      <c r="L2" s="39"/>
    </row>
    <row r="3" spans="1:35" s="44" customFormat="1" ht="25.5">
      <c r="A3" s="41"/>
      <c r="B3" s="205" t="s">
        <v>113</v>
      </c>
      <c r="C3" s="206"/>
      <c r="D3" s="206"/>
      <c r="E3" s="206"/>
      <c r="F3" s="206"/>
      <c r="G3" s="207"/>
      <c r="H3" s="42"/>
      <c r="I3" s="208" t="s">
        <v>114</v>
      </c>
      <c r="J3" s="209"/>
      <c r="K3" s="209"/>
      <c r="L3" s="43"/>
      <c r="M3" s="210" t="s">
        <v>88</v>
      </c>
      <c r="N3" s="211"/>
      <c r="O3" s="211"/>
      <c r="P3" s="211"/>
      <c r="Q3" s="211"/>
      <c r="R3" s="211"/>
      <c r="S3" s="211"/>
      <c r="T3" s="212"/>
      <c r="V3" s="210" t="s">
        <v>128</v>
      </c>
      <c r="W3" s="211"/>
      <c r="X3" s="211"/>
      <c r="Y3" s="211"/>
      <c r="Z3" s="211"/>
      <c r="AA3" s="80" t="s">
        <v>147</v>
      </c>
      <c r="AB3" s="216"/>
      <c r="AC3" s="217"/>
      <c r="AE3" s="213" t="s">
        <v>12</v>
      </c>
      <c r="AF3" s="213"/>
      <c r="AG3" s="213"/>
    </row>
    <row r="4" spans="1:35" s="44" customFormat="1" ht="38.25">
      <c r="A4" s="41"/>
      <c r="B4" s="52" t="s">
        <v>136</v>
      </c>
      <c r="C4" s="35" t="s">
        <v>116</v>
      </c>
      <c r="D4" s="35" t="s">
        <v>0</v>
      </c>
      <c r="E4" s="35" t="s">
        <v>85</v>
      </c>
      <c r="F4" s="35" t="s">
        <v>9</v>
      </c>
      <c r="G4" s="35" t="s">
        <v>86</v>
      </c>
      <c r="H4" s="42"/>
      <c r="I4" s="35" t="s">
        <v>115</v>
      </c>
      <c r="J4" s="208" t="s">
        <v>117</v>
      </c>
      <c r="K4" s="208"/>
      <c r="L4" s="43"/>
      <c r="M4" s="208" t="s">
        <v>7</v>
      </c>
      <c r="N4" s="209"/>
      <c r="O4" s="209"/>
      <c r="P4" s="208" t="s">
        <v>8</v>
      </c>
      <c r="Q4" s="209"/>
      <c r="R4" s="209"/>
      <c r="S4" s="208" t="s">
        <v>13</v>
      </c>
      <c r="T4" s="208"/>
      <c r="V4" s="1" t="s">
        <v>14</v>
      </c>
      <c r="W4" s="214" t="s">
        <v>107</v>
      </c>
      <c r="X4" s="215"/>
      <c r="Y4" s="1" t="s">
        <v>108</v>
      </c>
      <c r="Z4" s="1" t="s">
        <v>109</v>
      </c>
      <c r="AA4" s="1" t="s">
        <v>139</v>
      </c>
      <c r="AB4" s="1" t="s">
        <v>111</v>
      </c>
      <c r="AC4" s="1" t="s">
        <v>112</v>
      </c>
      <c r="AE4" s="36" t="s">
        <v>4</v>
      </c>
      <c r="AF4" s="213" t="s">
        <v>12</v>
      </c>
      <c r="AG4" s="213"/>
    </row>
    <row r="5" spans="1:35" ht="76.5">
      <c r="A5" s="45"/>
      <c r="B5" s="3">
        <v>1</v>
      </c>
      <c r="C5" s="59" t="str">
        <f>IF(D5="","",CONCATENATE("RISCO ",B5))</f>
        <v>RISCO 1</v>
      </c>
      <c r="D5" s="180" t="s">
        <v>158</v>
      </c>
      <c r="E5" s="180" t="s">
        <v>183</v>
      </c>
      <c r="F5" s="3" t="s">
        <v>184</v>
      </c>
      <c r="G5" s="3" t="s">
        <v>285</v>
      </c>
      <c r="H5" s="46"/>
      <c r="I5" s="3" t="s">
        <v>185</v>
      </c>
      <c r="J5" s="3" t="s">
        <v>30</v>
      </c>
      <c r="K5" s="59" t="str">
        <f>IFERROR(
IF(J5="","",
VLOOKUP(J5,Apoio!$B$5:$F$9,2,0)),"-")</f>
        <v>Controles não formalizados e mal desenhados, baseado na experiência do operador do processo.</v>
      </c>
      <c r="L5" s="47"/>
      <c r="M5" s="48">
        <v>5</v>
      </c>
      <c r="N5" s="59" t="str">
        <f>IF(M5="","",
VLOOKUP(M5,Apoio!$H$4:$P$9,2,0))</f>
        <v>MÉDIA</v>
      </c>
      <c r="O5" s="59" t="str">
        <f>IF(M5="","",
VLOOKUP(M5,Apoio!$H$4:$P$9,4,0))</f>
        <v>EVENTO POSSÍVEL. De alguma forma, o evento poderá ocorrer, pois o histórico e as circunstâncias indicam moderadamente essa possibilidade.</v>
      </c>
      <c r="P5" s="48">
        <v>5</v>
      </c>
      <c r="Q5" s="59" t="str">
        <f>IF(P5="","",
VLOOKUP(P5,Apoio!$H$12:$P$17,2,0))</f>
        <v>MÉDIO</v>
      </c>
      <c r="R5" s="59" t="str">
        <f>IF(P5="","",
VLOOKUP(P5,Apoio!$H$12:$P$17,4,0))</f>
        <v>IMPACTO RELEVANTE. Compromete moderadamente o alcance do objetivo/resultado, com razoável necessidade de recuperação.</v>
      </c>
      <c r="S5" s="60">
        <f t="shared" ref="S5:S54" si="0">IF(OR(M5="",P5=""),"",M5*P5)</f>
        <v>25</v>
      </c>
      <c r="T5" s="59" t="str">
        <f>IF(OR(M5="",P5=""),"",
IF(S5&lt;=Apoio!$M$21,Apoio!$H$21,
IF(S5&lt;=Apoio!$M$22,Apoio!$H$22,
IF(S5&lt;=Apoio!$M$23,Apoio!$H$23,
IF(S5&lt;=Apoio!$M$24,Apoio!$H$24,
IF(S5&lt;=Apoio!$M$25,Apoio!$H$25,
IF(S5&gt;Apoio!$M$25,Apoio!$H$26,)))))))</f>
        <v>MÉDIO</v>
      </c>
      <c r="V5" s="58" t="str">
        <f>IFERROR(VLOOKUP('1. Ambiente'!D$6,Apoio!$R$4:$X$9,MATCH(T5,Apoio!$R$4:$X$4,0),0),"-")</f>
        <v>TRATAR</v>
      </c>
      <c r="W5" s="15" t="s">
        <v>124</v>
      </c>
      <c r="X5" s="72" t="str">
        <f>IF(W5="","",
VLOOKUP(W5,Apoio!$R$20:$S$23,2,0))</f>
        <v>Adotar medidas para reduzir a probabilidade ou o impacto dos riscos, ou ambos.</v>
      </c>
      <c r="Y5" s="51" t="s">
        <v>187</v>
      </c>
      <c r="Z5" s="51" t="s">
        <v>186</v>
      </c>
      <c r="AA5" s="15" t="s">
        <v>238</v>
      </c>
      <c r="AB5" s="16">
        <v>45505</v>
      </c>
      <c r="AC5" s="16">
        <v>45507</v>
      </c>
      <c r="AE5" s="59">
        <f>IFERROR(
IF(J5="","",
VLOOKUP(J5,Apoio!$B$5:$F$9,4,0)),"-")</f>
        <v>0.8</v>
      </c>
      <c r="AF5" s="61">
        <f>IFERROR(IF(OR(S5="-",J5="-"),"-",
S5/AE5),"-")</f>
        <v>31.25</v>
      </c>
      <c r="AG5" s="59" t="str">
        <f>IF(AF5="-","-",
IF(AND(AF5&gt;=Apoio!$K$21,AF5&lt;Apoio!$M$21),Apoio!$H$21,
IF(AND(AF5&gt;=Apoio!$K$22,AF5&lt;Apoio!$M$22),Apoio!$H$22,
IF(AND(AF5&gt;=Apoio!$K$23,AF5&lt;Apoio!$M$23),Apoio!$H$23,
IF(AND(AF5&gt;=Apoio!$K$24,AF5&lt;Apoio!$M$24),Apoio!$H$24,
IF(AND(AF5&gt;=Apoio!$K$25,AF5&lt;Apoio!$M$25),Apoio!$H$25,
IF(AF5&gt;=Apoio!$K$26,Apoio!$H$26)))))))</f>
        <v>ALTO</v>
      </c>
    </row>
    <row r="6" spans="1:35" ht="102">
      <c r="A6" s="45"/>
      <c r="B6" s="3">
        <v>2</v>
      </c>
      <c r="C6" s="179" t="str">
        <f t="shared" ref="C6:C54" si="1">IF(D6="","",CONCATENATE("RISCO ",B6))</f>
        <v>RISCO 2</v>
      </c>
      <c r="D6" s="180" t="s">
        <v>159</v>
      </c>
      <c r="E6" s="180" t="s">
        <v>188</v>
      </c>
      <c r="F6" s="3" t="s">
        <v>189</v>
      </c>
      <c r="G6" s="3" t="s">
        <v>286</v>
      </c>
      <c r="H6" s="46"/>
      <c r="I6" s="3" t="s">
        <v>190</v>
      </c>
      <c r="J6" s="3" t="s">
        <v>30</v>
      </c>
      <c r="K6" s="59" t="str">
        <f>IFERROR(
IF(J6="","",
VLOOKUP(J6,Apoio!$B$5:$F$9,2,0)),"-")</f>
        <v>Controles não formalizados e mal desenhados, baseado na experiência do operador do processo.</v>
      </c>
      <c r="L6" s="47"/>
      <c r="M6" s="48">
        <v>1</v>
      </c>
      <c r="N6" s="59" t="str">
        <f>IF(M6="","",
VLOOKUP(M6,Apoio!$H$4:$P$9,2,0))</f>
        <v>MUITO BAIXA</v>
      </c>
      <c r="O6" s="59" t="str">
        <f>IF(M6="","",
VLOOKUP(M6,Apoio!$H$4:$P$9,4,0))</f>
        <v>EVENTO RARO. Em situações excepcionais, o evento poderá até ocorrer, mas nem o histórico, nem as circunstâncias indicam essa possibilidade.</v>
      </c>
      <c r="P6" s="48">
        <v>8</v>
      </c>
      <c r="Q6" s="59" t="str">
        <f>IF(P6="","",
VLOOKUP(P6,Apoio!$H$12:$P$17,2,0))</f>
        <v>ALTO</v>
      </c>
      <c r="R6" s="59" t="str">
        <f>IF(P6="","",
VLOOKUP(P6,Apoio!$H$12:$P$17,4,0))</f>
        <v>IMPACTO MUITO RELEVANTE. Compromete significativamente o alcance do objetivo/resultado, mas com possibilidade de recuperação.</v>
      </c>
      <c r="S6" s="60">
        <f t="shared" si="0"/>
        <v>8</v>
      </c>
      <c r="T6" s="59" t="str">
        <f>IF(OR(M6="",P6=""),"",
IF(S6&lt;=Apoio!$M$21,Apoio!$H$21,
IF(S6&lt;=Apoio!$M$22,Apoio!$H$22,
IF(S6&lt;=Apoio!$M$23,Apoio!$H$23,
IF(S6&lt;=Apoio!$M$24,Apoio!$H$24,
IF(S6&lt;=Apoio!$M$25,Apoio!$H$25,
IF(S6&gt;Apoio!$M$25,Apoio!$H$26,)))))))</f>
        <v>BAIXO</v>
      </c>
      <c r="V6" s="58" t="str">
        <f>IFERROR(VLOOKUP('1. Ambiente'!D$6,Apoio!$R$4:$X$9,MATCH(T6,Apoio!$R$4:$X$4,0),0),"-")</f>
        <v>ACEITAR</v>
      </c>
      <c r="W6" s="15" t="s">
        <v>49</v>
      </c>
      <c r="X6" s="72" t="str">
        <f>IF(W6="","",
VLOOKUP(W6,Apoio!$R$20:$S$23,2,0))</f>
        <v>Suspender a atividade devido ao custo desproporcional a empregar, à limitação de recurso, entre outros.</v>
      </c>
      <c r="Y6" s="51" t="s">
        <v>191</v>
      </c>
      <c r="Z6" s="51" t="s">
        <v>192</v>
      </c>
      <c r="AA6" s="51" t="s">
        <v>193</v>
      </c>
      <c r="AB6" s="183">
        <v>45507</v>
      </c>
      <c r="AC6" s="183">
        <v>45507</v>
      </c>
      <c r="AE6" s="177">
        <f>IFERROR(
IF(J6="","",
VLOOKUP(J6,Apoio!$B$5:$F$9,4,0)),"-")</f>
        <v>0.8</v>
      </c>
      <c r="AF6" s="61">
        <f t="shared" ref="AF6:AF54" si="2">IFERROR(IF(OR(S6="-",J6="-"),"-",
S6/AE6),"-")</f>
        <v>10</v>
      </c>
      <c r="AG6" s="177" t="str">
        <f>IF(AF6="-","-",
IF(AND(AF6&gt;=Apoio!$K$21,AF6&lt;Apoio!$M$21),Apoio!$H$21,
IF(AND(AF6&gt;=Apoio!$K$22,AF6&lt;Apoio!$M$22),Apoio!$H$22,
IF(AND(AF6&gt;=Apoio!$K$23,AF6&lt;Apoio!$M$23),Apoio!$H$23,
IF(AND(AF6&gt;=Apoio!$K$24,AF6&lt;Apoio!$M$24),Apoio!$H$24,
IF(AND(AF6&gt;=Apoio!$K$25,AF6&lt;Apoio!$M$25),Apoio!$H$25,
IF(AF6&gt;=Apoio!$K$26,Apoio!$H$26)))))))</f>
        <v>MÉDIO</v>
      </c>
    </row>
    <row r="7" spans="1:35" ht="140.25">
      <c r="A7" s="45"/>
      <c r="B7" s="3">
        <v>3</v>
      </c>
      <c r="C7" s="179" t="str">
        <f t="shared" si="1"/>
        <v>RISCO 3</v>
      </c>
      <c r="D7" s="180" t="s">
        <v>160</v>
      </c>
      <c r="E7" s="180" t="s">
        <v>195</v>
      </c>
      <c r="F7" s="3" t="s">
        <v>287</v>
      </c>
      <c r="G7" s="3" t="s">
        <v>196</v>
      </c>
      <c r="H7" s="46"/>
      <c r="I7" s="3" t="s">
        <v>197</v>
      </c>
      <c r="J7" s="3" t="s">
        <v>5</v>
      </c>
      <c r="K7" s="59" t="str">
        <f>IFERROR(
IF(J7="","",
VLOOKUP(J7,Apoio!$B$5:$F$9,2,0)),"-")</f>
        <v>Controles formalizados, mas não mitigam o risco satisfatoriamente, por contemplar apenas alguns aspectos do risco.</v>
      </c>
      <c r="L7" s="47"/>
      <c r="M7" s="48">
        <v>5</v>
      </c>
      <c r="N7" s="59" t="str">
        <f>IF(M7="","",
VLOOKUP(M7,Apoio!$H$4:$P$9,2,0))</f>
        <v>MÉDIA</v>
      </c>
      <c r="O7" s="59" t="str">
        <f>IF(M7="","",
VLOOKUP(M7,Apoio!$H$4:$P$9,4,0))</f>
        <v>EVENTO POSSÍVEL. De alguma forma, o evento poderá ocorrer, pois o histórico e as circunstâncias indicam moderadamente essa possibilidade.</v>
      </c>
      <c r="P7" s="48">
        <v>8</v>
      </c>
      <c r="Q7" s="59" t="str">
        <f>IF(P7="","",
VLOOKUP(P7,Apoio!$H$12:$P$17,2,0))</f>
        <v>ALTO</v>
      </c>
      <c r="R7" s="59" t="str">
        <f>IF(P7="","",
VLOOKUP(P7,Apoio!$H$12:$P$17,4,0))</f>
        <v>IMPACTO MUITO RELEVANTE. Compromete significativamente o alcance do objetivo/resultado, mas com possibilidade de recuperação.</v>
      </c>
      <c r="S7" s="60">
        <f t="shared" si="0"/>
        <v>40</v>
      </c>
      <c r="T7" s="59" t="str">
        <f>IF(OR(M7="",P7=""),"",
IF(S7&lt;=Apoio!$M$21,Apoio!$H$21,
IF(S7&lt;=Apoio!$M$22,Apoio!$H$22,
IF(S7&lt;=Apoio!$M$23,Apoio!$H$23,
IF(S7&lt;=Apoio!$M$24,Apoio!$H$24,
IF(S7&lt;=Apoio!$M$25,Apoio!$H$25,
IF(S7&gt;Apoio!$M$25,Apoio!$H$26,)))))))</f>
        <v>ALTO</v>
      </c>
      <c r="V7" s="58" t="str">
        <f>IFERROR(VLOOKUP('1. Ambiente'!D$6,Apoio!$R$4:$X$9,MATCH(T7,Apoio!$R$4:$X$4,0),0),"-")</f>
        <v>TRATAR</v>
      </c>
      <c r="W7" s="15" t="s">
        <v>49</v>
      </c>
      <c r="X7" s="72" t="str">
        <f>IF(W7="","",
VLOOKUP(W7,Apoio!$R$20:$S$23,2,0))</f>
        <v>Suspender a atividade devido ao custo desproporcional a empregar, à limitação de recurso, entre outros.</v>
      </c>
      <c r="Y7" s="51" t="s">
        <v>198</v>
      </c>
      <c r="Z7" s="51" t="s">
        <v>199</v>
      </c>
      <c r="AA7" s="51" t="s">
        <v>199</v>
      </c>
      <c r="AB7" s="16">
        <v>45507</v>
      </c>
      <c r="AC7" s="16">
        <v>45508</v>
      </c>
      <c r="AE7" s="177">
        <f>IFERROR(
IF(J7="","",
VLOOKUP(J7,Apoio!$B$5:$F$9,4,0)),"-")</f>
        <v>0.6</v>
      </c>
      <c r="AF7" s="61">
        <f t="shared" si="2"/>
        <v>66.666666666666671</v>
      </c>
      <c r="AG7" s="177" t="str">
        <f>IF(AF7="-","-",
IF(AND(AF7&gt;=Apoio!$K$21,AF7&lt;Apoio!$M$21),Apoio!$H$21,
IF(AND(AF7&gt;=Apoio!$K$22,AF7&lt;Apoio!$M$22),Apoio!$H$22,
IF(AND(AF7&gt;=Apoio!$K$23,AF7&lt;Apoio!$M$23),Apoio!$H$23,
IF(AND(AF7&gt;=Apoio!$K$24,AF7&lt;Apoio!$M$24),Apoio!$H$24,
IF(AND(AF7&gt;=Apoio!$K$25,AF7&lt;Apoio!$M$25),Apoio!$H$25,
IF(AF7&gt;=Apoio!$K$26,Apoio!$H$26)))))))</f>
        <v>MUITO ALTO</v>
      </c>
    </row>
    <row r="8" spans="1:35" ht="127.5">
      <c r="A8" s="45"/>
      <c r="B8" s="3">
        <v>4</v>
      </c>
      <c r="C8" s="179" t="str">
        <f t="shared" si="1"/>
        <v>RISCO 4</v>
      </c>
      <c r="D8" s="180" t="s">
        <v>161</v>
      </c>
      <c r="E8" s="180" t="s">
        <v>200</v>
      </c>
      <c r="F8" s="3" t="s">
        <v>290</v>
      </c>
      <c r="G8" s="3" t="s">
        <v>201</v>
      </c>
      <c r="H8" s="46"/>
      <c r="I8" s="3" t="s">
        <v>202</v>
      </c>
      <c r="J8" s="3" t="s">
        <v>5</v>
      </c>
      <c r="K8" s="59" t="str">
        <f>IFERROR(
IF(J8="","",
VLOOKUP(J8,Apoio!$B$5:$F$9,2,0)),"-")</f>
        <v>Controles formalizados, mas não mitigam o risco satisfatoriamente, por contemplar apenas alguns aspectos do risco.</v>
      </c>
      <c r="L8" s="47"/>
      <c r="M8" s="48">
        <v>5</v>
      </c>
      <c r="N8" s="59" t="str">
        <f>IF(M8="","",
VLOOKUP(M8,Apoio!$H$4:$P$9,2,0))</f>
        <v>MÉDIA</v>
      </c>
      <c r="O8" s="59" t="str">
        <f>IF(M8="","",
VLOOKUP(M8,Apoio!$H$4:$P$9,4,0))</f>
        <v>EVENTO POSSÍVEL. De alguma forma, o evento poderá ocorrer, pois o histórico e as circunstâncias indicam moderadamente essa possibilidade.</v>
      </c>
      <c r="P8" s="48">
        <v>8</v>
      </c>
      <c r="Q8" s="59" t="str">
        <f>IF(P8="","",
VLOOKUP(P8,Apoio!$H$12:$P$17,2,0))</f>
        <v>ALTO</v>
      </c>
      <c r="R8" s="59" t="str">
        <f>IF(P8="","",
VLOOKUP(P8,Apoio!$H$12:$P$17,4,0))</f>
        <v>IMPACTO MUITO RELEVANTE. Compromete significativamente o alcance do objetivo/resultado, mas com possibilidade de recuperação.</v>
      </c>
      <c r="S8" s="60">
        <f t="shared" si="0"/>
        <v>40</v>
      </c>
      <c r="T8" s="59" t="str">
        <f>IF(OR(M8="",P8=""),"",
IF(S8&lt;=Apoio!$M$21,Apoio!$H$21,
IF(S8&lt;=Apoio!$M$22,Apoio!$H$22,
IF(S8&lt;=Apoio!$M$23,Apoio!$H$23,
IF(S8&lt;=Apoio!$M$24,Apoio!$H$24,
IF(S8&lt;=Apoio!$M$25,Apoio!$H$25,
IF(S8&gt;Apoio!$M$25,Apoio!$H$26,)))))))</f>
        <v>ALTO</v>
      </c>
      <c r="V8" s="58" t="str">
        <f>IFERROR(VLOOKUP('1. Ambiente'!D$6,Apoio!$R$4:$X$9,MATCH(T8,Apoio!$R$4:$X$4,0),0),"-")</f>
        <v>TRATAR</v>
      </c>
      <c r="W8" s="15" t="s">
        <v>124</v>
      </c>
      <c r="X8" s="72" t="str">
        <f>IF(W8="","",
VLOOKUP(W8,Apoio!$R$20:$S$23,2,0))</f>
        <v>Adotar medidas para reduzir a probabilidade ou o impacto dos riscos, ou ambos.</v>
      </c>
      <c r="Y8" s="51" t="s">
        <v>203</v>
      </c>
      <c r="Z8" s="51" t="s">
        <v>204</v>
      </c>
      <c r="AA8" s="15" t="s">
        <v>238</v>
      </c>
      <c r="AB8" s="16">
        <v>45508</v>
      </c>
      <c r="AC8" s="16">
        <v>45539</v>
      </c>
      <c r="AE8" s="177">
        <f>IFERROR(
IF(J8="","",
VLOOKUP(J8,Apoio!$B$5:$F$9,4,0)),"-")</f>
        <v>0.6</v>
      </c>
      <c r="AF8" s="61">
        <f t="shared" si="2"/>
        <v>66.666666666666671</v>
      </c>
      <c r="AG8" s="177" t="str">
        <f>IF(AF8="-","-",
IF(AND(AF8&gt;=Apoio!$K$21,AF8&lt;Apoio!$M$21),Apoio!$H$21,
IF(AND(AF8&gt;=Apoio!$K$22,AF8&lt;Apoio!$M$22),Apoio!$H$22,
IF(AND(AF8&gt;=Apoio!$K$23,AF8&lt;Apoio!$M$23),Apoio!$H$23,
IF(AND(AF8&gt;=Apoio!$K$24,AF8&lt;Apoio!$M$24),Apoio!$H$24,
IF(AND(AF8&gt;=Apoio!$K$25,AF8&lt;Apoio!$M$25),Apoio!$H$25,
IF(AF8&gt;=Apoio!$K$26,Apoio!$H$26)))))))</f>
        <v>MUITO ALTO</v>
      </c>
    </row>
    <row r="9" spans="1:35" ht="114.75">
      <c r="A9" s="45"/>
      <c r="B9" s="3">
        <v>5</v>
      </c>
      <c r="C9" s="179" t="str">
        <f t="shared" si="1"/>
        <v>RISCO 5</v>
      </c>
      <c r="D9" s="180" t="s">
        <v>162</v>
      </c>
      <c r="E9" s="180" t="s">
        <v>205</v>
      </c>
      <c r="F9" s="3" t="s">
        <v>289</v>
      </c>
      <c r="G9" s="3" t="s">
        <v>288</v>
      </c>
      <c r="H9" s="46"/>
      <c r="I9" s="3" t="s">
        <v>206</v>
      </c>
      <c r="J9" s="3" t="s">
        <v>36</v>
      </c>
      <c r="K9" s="59" t="str">
        <f>IFERROR(
IF(J9="","",
VLOOKUP(J9,Apoio!$B$5:$F$9,2,0)),"-")</f>
        <v>Controles implementados, mitigam o risco satisfatoriamente, mas são passíveis de aperfeiçoamento.</v>
      </c>
      <c r="L9" s="47"/>
      <c r="M9" s="48">
        <v>2</v>
      </c>
      <c r="N9" s="59" t="str">
        <f>IF(M9="","",
VLOOKUP(M9,Apoio!$H$4:$P$9,2,0))</f>
        <v>BAIXA</v>
      </c>
      <c r="O9" s="59" t="str">
        <f>IF(M9="","",
VLOOKUP(M9,Apoio!$H$4:$P$9,4,0))</f>
        <v>EVENTO IMPROVÁVEL. De forma inesperada ou casual, o evento poderá ocorrer, mas o histórico e as circunstâncias pouco indicam essa possibilidade.</v>
      </c>
      <c r="P9" s="48">
        <v>8</v>
      </c>
      <c r="Q9" s="59" t="str">
        <f>IF(P9="","",
VLOOKUP(P9,Apoio!$H$12:$P$17,2,0))</f>
        <v>ALTO</v>
      </c>
      <c r="R9" s="59" t="str">
        <f>IF(P9="","",
VLOOKUP(P9,Apoio!$H$12:$P$17,4,0))</f>
        <v>IMPACTO MUITO RELEVANTE. Compromete significativamente o alcance do objetivo/resultado, mas com possibilidade de recuperação.</v>
      </c>
      <c r="S9" s="60">
        <f t="shared" si="0"/>
        <v>16</v>
      </c>
      <c r="T9" s="59" t="str">
        <f>IF(OR(M9="",P9=""),"",
IF(S9&lt;=Apoio!$M$21,Apoio!$H$21,
IF(S9&lt;=Apoio!$M$22,Apoio!$H$22,
IF(S9&lt;=Apoio!$M$23,Apoio!$H$23,
IF(S9&lt;=Apoio!$M$24,Apoio!$H$24,
IF(S9&lt;=Apoio!$M$25,Apoio!$H$25,
IF(S9&gt;Apoio!$M$25,Apoio!$H$26,)))))))</f>
        <v>MÉDIO</v>
      </c>
      <c r="V9" s="58" t="str">
        <f>IFERROR(VLOOKUP('1. Ambiente'!D$6,Apoio!$R$4:$X$9,MATCH(T9,Apoio!$R$4:$X$4,0),0),"-")</f>
        <v>TRATAR</v>
      </c>
      <c r="W9" s="15" t="s">
        <v>49</v>
      </c>
      <c r="X9" s="72" t="str">
        <f>IF(W9="","",
VLOOKUP(W9,Apoio!$R$20:$S$23,2,0))</f>
        <v>Suspender a atividade devido ao custo desproporcional a empregar, à limitação de recurso, entre outros.</v>
      </c>
      <c r="Y9" s="69" t="s">
        <v>207</v>
      </c>
      <c r="Z9" s="51" t="s">
        <v>204</v>
      </c>
      <c r="AA9" s="15" t="s">
        <v>238</v>
      </c>
      <c r="AB9" s="16">
        <v>45539</v>
      </c>
      <c r="AC9" s="16">
        <v>45555</v>
      </c>
      <c r="AE9" s="177">
        <f>IFERROR(
IF(J9="","",
VLOOKUP(J9,Apoio!$B$5:$F$9,4,0)),"-")</f>
        <v>0.4</v>
      </c>
      <c r="AF9" s="61">
        <f t="shared" si="2"/>
        <v>40</v>
      </c>
      <c r="AG9" s="177" t="str">
        <f>IF(AF9="-","-",
IF(AND(AF9&gt;=Apoio!$K$21,AF9&lt;Apoio!$M$21),Apoio!$H$21,
IF(AND(AF9&gt;=Apoio!$K$22,AF9&lt;Apoio!$M$22),Apoio!$H$22,
IF(AND(AF9&gt;=Apoio!$K$23,AF9&lt;Apoio!$M$23),Apoio!$H$23,
IF(AND(AF9&gt;=Apoio!$K$24,AF9&lt;Apoio!$M$24),Apoio!$H$24,
IF(AND(AF9&gt;=Apoio!$K$25,AF9&lt;Apoio!$M$25),Apoio!$H$25,
IF(AF9&gt;=Apoio!$K$26,Apoio!$H$26)))))))</f>
        <v>ALTO</v>
      </c>
    </row>
    <row r="10" spans="1:35" ht="76.5">
      <c r="A10" s="45"/>
      <c r="B10" s="3">
        <v>6</v>
      </c>
      <c r="C10" s="179" t="str">
        <f t="shared" si="1"/>
        <v>RISCO 6</v>
      </c>
      <c r="D10" s="180" t="s">
        <v>163</v>
      </c>
      <c r="E10" s="180" t="s">
        <v>208</v>
      </c>
      <c r="F10" s="3" t="s">
        <v>291</v>
      </c>
      <c r="G10" s="3" t="s">
        <v>209</v>
      </c>
      <c r="H10" s="46"/>
      <c r="I10" s="3" t="s">
        <v>210</v>
      </c>
      <c r="J10" s="3" t="s">
        <v>5</v>
      </c>
      <c r="K10" s="59" t="str">
        <f>IFERROR(
IF(J10="","",
VLOOKUP(J10,Apoio!$B$5:$F$9,2,0)),"-")</f>
        <v>Controles formalizados, mas não mitigam o risco satisfatoriamente, por contemplar apenas alguns aspectos do risco.</v>
      </c>
      <c r="L10" s="47"/>
      <c r="M10" s="48">
        <v>2</v>
      </c>
      <c r="N10" s="59" t="str">
        <f>IF(M10="","",
VLOOKUP(M10,Apoio!$H$4:$P$9,2,0))</f>
        <v>BAIXA</v>
      </c>
      <c r="O10" s="59" t="str">
        <f>IF(M10="","",
VLOOKUP(M10,Apoio!$H$4:$P$9,4,0))</f>
        <v>EVENTO IMPROVÁVEL. De forma inesperada ou casual, o evento poderá ocorrer, mas o histórico e as circunstâncias pouco indicam essa possibilidade.</v>
      </c>
      <c r="P10" s="48">
        <v>8</v>
      </c>
      <c r="Q10" s="59" t="str">
        <f>IF(P10="","",
VLOOKUP(P10,Apoio!$H$12:$P$17,2,0))</f>
        <v>ALTO</v>
      </c>
      <c r="R10" s="59" t="str">
        <f>IF(P10="","",
VLOOKUP(P10,Apoio!$H$12:$P$17,4,0))</f>
        <v>IMPACTO MUITO RELEVANTE. Compromete significativamente o alcance do objetivo/resultado, mas com possibilidade de recuperação.</v>
      </c>
      <c r="S10" s="60">
        <f t="shared" si="0"/>
        <v>16</v>
      </c>
      <c r="T10" s="59" t="str">
        <f>IF(OR(M10="",P10=""),"",
IF(S10&lt;=Apoio!$M$21,Apoio!$H$21,
IF(S10&lt;=Apoio!$M$22,Apoio!$H$22,
IF(S10&lt;=Apoio!$M$23,Apoio!$H$23,
IF(S10&lt;=Apoio!$M$24,Apoio!$H$24,
IF(S10&lt;=Apoio!$M$25,Apoio!$H$25,
IF(S10&gt;Apoio!$M$25,Apoio!$H$26,)))))))</f>
        <v>MÉDIO</v>
      </c>
      <c r="V10" s="58" t="str">
        <f>IFERROR(VLOOKUP('1. Ambiente'!D$6,Apoio!$R$4:$X$9,MATCH(T10,Apoio!$R$4:$X$4,0),0),"-")</f>
        <v>TRATAR</v>
      </c>
      <c r="W10" s="15" t="s">
        <v>124</v>
      </c>
      <c r="X10" s="72" t="str">
        <f>IF(W10="","",
VLOOKUP(W10,Apoio!$R$20:$S$23,2,0))</f>
        <v>Adotar medidas para reduzir a probabilidade ou o impacto dos riscos, ou ambos.</v>
      </c>
      <c r="Y10" s="51" t="s">
        <v>239</v>
      </c>
      <c r="Z10" s="51" t="s">
        <v>211</v>
      </c>
      <c r="AA10" s="51" t="s">
        <v>211</v>
      </c>
      <c r="AB10" s="16">
        <v>45555</v>
      </c>
      <c r="AC10" s="16">
        <v>45560</v>
      </c>
      <c r="AE10" s="177">
        <f>IFERROR(
IF(J10="","",
VLOOKUP(J10,Apoio!$B$5:$F$9,4,0)),"-")</f>
        <v>0.6</v>
      </c>
      <c r="AF10" s="61">
        <f t="shared" si="2"/>
        <v>26.666666666666668</v>
      </c>
      <c r="AG10" s="177" t="str">
        <f>IF(AF10="-","-",
IF(AND(AF10&gt;=Apoio!$K$21,AF10&lt;Apoio!$M$21),Apoio!$H$21,
IF(AND(AF10&gt;=Apoio!$K$22,AF10&lt;Apoio!$M$22),Apoio!$H$22,
IF(AND(AF10&gt;=Apoio!$K$23,AF10&lt;Apoio!$M$23),Apoio!$H$23,
IF(AND(AF10&gt;=Apoio!$K$24,AF10&lt;Apoio!$M$24),Apoio!$H$24,
IF(AND(AF10&gt;=Apoio!$K$25,AF10&lt;Apoio!$M$25),Apoio!$H$25,
IF(AF10&gt;=Apoio!$K$26,Apoio!$H$26)))))))</f>
        <v>MÉDIO</v>
      </c>
    </row>
    <row r="11" spans="1:35" ht="114.75">
      <c r="A11" s="45"/>
      <c r="B11" s="3">
        <v>7</v>
      </c>
      <c r="C11" s="179" t="str">
        <f t="shared" si="1"/>
        <v>RISCO 7</v>
      </c>
      <c r="D11" s="180" t="s">
        <v>212</v>
      </c>
      <c r="E11" s="180" t="s">
        <v>213</v>
      </c>
      <c r="F11" s="3" t="s">
        <v>292</v>
      </c>
      <c r="G11" s="3" t="s">
        <v>214</v>
      </c>
      <c r="H11" s="46"/>
      <c r="I11" s="3" t="s">
        <v>215</v>
      </c>
      <c r="J11" s="3" t="s">
        <v>36</v>
      </c>
      <c r="K11" s="59" t="str">
        <f>IFERROR(
IF(J11="","",
VLOOKUP(J11,Apoio!$B$5:$F$9,2,0)),"-")</f>
        <v>Controles implementados, mitigam o risco satisfatoriamente, mas são passíveis de aperfeiçoamento.</v>
      </c>
      <c r="L11" s="47"/>
      <c r="M11" s="48">
        <v>5</v>
      </c>
      <c r="N11" s="59" t="str">
        <f>IF(M11="","",
VLOOKUP(M11,Apoio!$H$4:$P$9,2,0))</f>
        <v>MÉDIA</v>
      </c>
      <c r="O11" s="59" t="str">
        <f>IF(M11="","",
VLOOKUP(M11,Apoio!$H$4:$P$9,4,0))</f>
        <v>EVENTO POSSÍVEL. De alguma forma, o evento poderá ocorrer, pois o histórico e as circunstâncias indicam moderadamente essa possibilidade.</v>
      </c>
      <c r="P11" s="48">
        <v>1</v>
      </c>
      <c r="Q11" s="59" t="str">
        <f>IF(P11="","",
VLOOKUP(P11,Apoio!$H$12:$P$17,2,0))</f>
        <v>MUITO BAIXO</v>
      </c>
      <c r="R11" s="59" t="str">
        <f>IF(P11="","",
VLOOKUP(P11,Apoio!$H$12:$P$17,4,0))</f>
        <v>IMPACTO NULO OU INSIGNIFICANTE. Compromete minimamente o alcance do objetivo/resultado, com necessidade mínima  de recuperação.</v>
      </c>
      <c r="S11" s="60">
        <f t="shared" si="0"/>
        <v>5</v>
      </c>
      <c r="T11" s="59" t="str">
        <f>IF(OR(M11="",P11=""),"",
IF(S11&lt;=Apoio!$M$21,Apoio!$H$21,
IF(S11&lt;=Apoio!$M$22,Apoio!$H$22,
IF(S11&lt;=Apoio!$M$23,Apoio!$H$23,
IF(S11&lt;=Apoio!$M$24,Apoio!$H$24,
IF(S11&lt;=Apoio!$M$25,Apoio!$H$25,
IF(S11&gt;Apoio!$M$25,Apoio!$H$26,)))))))</f>
        <v>BAIXO</v>
      </c>
      <c r="V11" s="58" t="str">
        <f>IFERROR(VLOOKUP('1. Ambiente'!D$6,Apoio!$R$4:$X$9,MATCH(T11,Apoio!$R$4:$X$4,0),0),"-")</f>
        <v>ACEITAR</v>
      </c>
      <c r="W11" s="15" t="s">
        <v>28</v>
      </c>
      <c r="X11" s="72" t="str">
        <f>IF(W11="","",
VLOOKUP(W11,Apoio!$R$20:$S$23,2,0))</f>
        <v>Conviver com o risco mantendo os procedimentos existentes.</v>
      </c>
      <c r="Y11" s="51" t="s">
        <v>216</v>
      </c>
      <c r="Z11" s="51" t="s">
        <v>217</v>
      </c>
      <c r="AA11" s="51" t="s">
        <v>217</v>
      </c>
      <c r="AB11" s="16">
        <v>45560</v>
      </c>
      <c r="AC11" s="16">
        <v>45565</v>
      </c>
      <c r="AE11" s="177">
        <f>IFERROR(
IF(J11="","",
VLOOKUP(J11,Apoio!$B$5:$F$9,4,0)),"-")</f>
        <v>0.4</v>
      </c>
      <c r="AF11" s="61">
        <f t="shared" si="2"/>
        <v>12.5</v>
      </c>
      <c r="AG11" s="177" t="str">
        <f>IF(AF11="-","-",
IF(AND(AF11&gt;=Apoio!$K$21,AF11&lt;Apoio!$M$21),Apoio!$H$21,
IF(AND(AF11&gt;=Apoio!$K$22,AF11&lt;Apoio!$M$22),Apoio!$H$22,
IF(AND(AF11&gt;=Apoio!$K$23,AF11&lt;Apoio!$M$23),Apoio!$H$23,
IF(AND(AF11&gt;=Apoio!$K$24,AF11&lt;Apoio!$M$24),Apoio!$H$24,
IF(AND(AF11&gt;=Apoio!$K$25,AF11&lt;Apoio!$M$25),Apoio!$H$25,
IF(AF11&gt;=Apoio!$K$26,Apoio!$H$26)))))))</f>
        <v>MÉDIO</v>
      </c>
    </row>
    <row r="12" spans="1:35" ht="102">
      <c r="A12" s="45"/>
      <c r="B12" s="3">
        <v>8</v>
      </c>
      <c r="C12" s="179" t="str">
        <f t="shared" si="1"/>
        <v>RISCO 8</v>
      </c>
      <c r="D12" s="180" t="s">
        <v>164</v>
      </c>
      <c r="E12" s="180" t="s">
        <v>218</v>
      </c>
      <c r="F12" s="3" t="s">
        <v>293</v>
      </c>
      <c r="G12" s="3" t="s">
        <v>219</v>
      </c>
      <c r="H12" s="46"/>
      <c r="I12" s="3" t="s">
        <v>210</v>
      </c>
      <c r="J12" s="3" t="s">
        <v>5</v>
      </c>
      <c r="K12" s="59" t="str">
        <f>IFERROR(
IF(J12="","",
VLOOKUP(J12,Apoio!$B$5:$F$9,2,0)),"-")</f>
        <v>Controles formalizados, mas não mitigam o risco satisfatoriamente, por contemplar apenas alguns aspectos do risco.</v>
      </c>
      <c r="L12" s="47"/>
      <c r="M12" s="48">
        <v>5</v>
      </c>
      <c r="N12" s="59" t="str">
        <f>IF(M12="","",
VLOOKUP(M12,Apoio!$H$4:$P$9,2,0))</f>
        <v>MÉDIA</v>
      </c>
      <c r="O12" s="59" t="str">
        <f>IF(M12="","",
VLOOKUP(M12,Apoio!$H$4:$P$9,4,0))</f>
        <v>EVENTO POSSÍVEL. De alguma forma, o evento poderá ocorrer, pois o histórico e as circunstâncias indicam moderadamente essa possibilidade.</v>
      </c>
      <c r="P12" s="48">
        <v>5</v>
      </c>
      <c r="Q12" s="59" t="str">
        <f>IF(P12="","",
VLOOKUP(P12,Apoio!$H$12:$P$17,2,0))</f>
        <v>MÉDIO</v>
      </c>
      <c r="R12" s="59" t="str">
        <f>IF(P12="","",
VLOOKUP(P12,Apoio!$H$12:$P$17,4,0))</f>
        <v>IMPACTO RELEVANTE. Compromete moderadamente o alcance do objetivo/resultado, com razoável necessidade de recuperação.</v>
      </c>
      <c r="S12" s="60">
        <f t="shared" si="0"/>
        <v>25</v>
      </c>
      <c r="T12" s="59" t="str">
        <f>IF(OR(M12="",P12=""),"",
IF(S12&lt;=Apoio!$M$21,Apoio!$H$21,
IF(S12&lt;=Apoio!$M$22,Apoio!$H$22,
IF(S12&lt;=Apoio!$M$23,Apoio!$H$23,
IF(S12&lt;=Apoio!$M$24,Apoio!$H$24,
IF(S12&lt;=Apoio!$M$25,Apoio!$H$25,
IF(S12&gt;Apoio!$M$25,Apoio!$H$26,)))))))</f>
        <v>MÉDIO</v>
      </c>
      <c r="V12" s="58" t="str">
        <f>IFERROR(VLOOKUP('1. Ambiente'!D$6,Apoio!$R$4:$X$9,MATCH(T12,Apoio!$R$4:$X$4,0),0),"-")</f>
        <v>TRATAR</v>
      </c>
      <c r="W12" s="15" t="s">
        <v>124</v>
      </c>
      <c r="X12" s="72" t="str">
        <f>IF(W12="","",
VLOOKUP(W12,Apoio!$R$20:$S$23,2,0))</f>
        <v>Adotar medidas para reduzir a probabilidade ou o impacto dos riscos, ou ambos.</v>
      </c>
      <c r="Y12" s="3" t="s">
        <v>239</v>
      </c>
      <c r="Z12" s="51" t="s">
        <v>220</v>
      </c>
      <c r="AA12" s="51" t="s">
        <v>220</v>
      </c>
      <c r="AB12" s="16">
        <v>45565</v>
      </c>
      <c r="AC12" s="16">
        <v>45596</v>
      </c>
      <c r="AE12" s="177">
        <f>IFERROR(
IF(J12="","",
VLOOKUP(J12,Apoio!$B$5:$F$9,4,0)),"-")</f>
        <v>0.6</v>
      </c>
      <c r="AF12" s="61">
        <f t="shared" si="2"/>
        <v>41.666666666666671</v>
      </c>
      <c r="AG12" s="177" t="str">
        <f>IF(AF12="-","-",
IF(AND(AF12&gt;=Apoio!$K$21,AF12&lt;Apoio!$M$21),Apoio!$H$21,
IF(AND(AF12&gt;=Apoio!$K$22,AF12&lt;Apoio!$M$22),Apoio!$H$22,
IF(AND(AF12&gt;=Apoio!$K$23,AF12&lt;Apoio!$M$23),Apoio!$H$23,
IF(AND(AF12&gt;=Apoio!$K$24,AF12&lt;Apoio!$M$24),Apoio!$H$24,
IF(AND(AF12&gt;=Apoio!$K$25,AF12&lt;Apoio!$M$25),Apoio!$H$25,
IF(AF12&gt;=Apoio!$K$26,Apoio!$H$26)))))))</f>
        <v>ALTO</v>
      </c>
    </row>
    <row r="13" spans="1:35" ht="102">
      <c r="A13" s="45"/>
      <c r="B13" s="3">
        <v>9</v>
      </c>
      <c r="C13" s="179" t="str">
        <f t="shared" si="1"/>
        <v>RISCO 9</v>
      </c>
      <c r="D13" s="180" t="s">
        <v>165</v>
      </c>
      <c r="E13" s="180" t="s">
        <v>221</v>
      </c>
      <c r="F13" s="3" t="s">
        <v>294</v>
      </c>
      <c r="G13" s="3" t="s">
        <v>222</v>
      </c>
      <c r="H13" s="46"/>
      <c r="I13" s="3" t="s">
        <v>223</v>
      </c>
      <c r="J13" s="3" t="s">
        <v>36</v>
      </c>
      <c r="K13" s="59" t="str">
        <f>IFERROR(
IF(J13="","",
VLOOKUP(J13,Apoio!$B$5:$F$9,2,0)),"-")</f>
        <v>Controles implementados, mitigam o risco satisfatoriamente, mas são passíveis de aperfeiçoamento.</v>
      </c>
      <c r="L13" s="47"/>
      <c r="M13" s="48">
        <v>2</v>
      </c>
      <c r="N13" s="59" t="str">
        <f>IF(M13="","",
VLOOKUP(M13,Apoio!$H$4:$P$9,2,0))</f>
        <v>BAIXA</v>
      </c>
      <c r="O13" s="59" t="str">
        <f>IF(M13="","",
VLOOKUP(M13,Apoio!$H$4:$P$9,4,0))</f>
        <v>EVENTO IMPROVÁVEL. De forma inesperada ou casual, o evento poderá ocorrer, mas o histórico e as circunstâncias pouco indicam essa possibilidade.</v>
      </c>
      <c r="P13" s="48">
        <v>2</v>
      </c>
      <c r="Q13" s="59" t="str">
        <f>IF(P13="","",
VLOOKUP(P13,Apoio!$H$12:$P$17,2,0))</f>
        <v>BAIXO</v>
      </c>
      <c r="R13" s="59" t="str">
        <f>IF(P13="","",
VLOOKUP(P13,Apoio!$H$12:$P$17,4,0))</f>
        <v>IMPACTO POUCO RELEVANTE. Compromete em alguma medida o alcance do objetivo/resultado, com pequena necessidade de recuperação.</v>
      </c>
      <c r="S13" s="60">
        <f t="shared" si="0"/>
        <v>4</v>
      </c>
      <c r="T13" s="59" t="str">
        <f>IF(OR(M13="",P13=""),"",
IF(S13&lt;=Apoio!$M$21,Apoio!$H$21,
IF(S13&lt;=Apoio!$M$22,Apoio!$H$22,
IF(S13&lt;=Apoio!$M$23,Apoio!$H$23,
IF(S13&lt;=Apoio!$M$24,Apoio!$H$24,
IF(S13&lt;=Apoio!$M$25,Apoio!$H$25,
IF(S13&gt;Apoio!$M$25,Apoio!$H$26,)))))))</f>
        <v>BAIXO</v>
      </c>
      <c r="V13" s="58" t="str">
        <f>IFERROR(VLOOKUP('1. Ambiente'!D$6,Apoio!$R$4:$X$9,MATCH(T13,Apoio!$R$4:$X$4,0),0),"-")</f>
        <v>ACEITAR</v>
      </c>
      <c r="W13" s="15" t="s">
        <v>28</v>
      </c>
      <c r="X13" s="72" t="str">
        <f>IF(W13="","",
VLOOKUP(W13,Apoio!$R$20:$S$23,2,0))</f>
        <v>Conviver com o risco mantendo os procedimentos existentes.</v>
      </c>
      <c r="Y13" s="51" t="s">
        <v>239</v>
      </c>
      <c r="Z13" s="51" t="s">
        <v>224</v>
      </c>
      <c r="AA13" s="51" t="s">
        <v>224</v>
      </c>
      <c r="AB13" s="16">
        <v>45596</v>
      </c>
      <c r="AC13" s="16">
        <v>45627</v>
      </c>
      <c r="AE13" s="177">
        <f>IFERROR(
IF(J13="","",
VLOOKUP(J13,Apoio!$B$5:$F$9,4,0)),"-")</f>
        <v>0.4</v>
      </c>
      <c r="AF13" s="61">
        <f t="shared" si="2"/>
        <v>10</v>
      </c>
      <c r="AG13" s="177" t="str">
        <f>IF(AF13="-","-",
IF(AND(AF13&gt;=Apoio!$K$21,AF13&lt;Apoio!$M$21),Apoio!$H$21,
IF(AND(AF13&gt;=Apoio!$K$22,AF13&lt;Apoio!$M$22),Apoio!$H$22,
IF(AND(AF13&gt;=Apoio!$K$23,AF13&lt;Apoio!$M$23),Apoio!$H$23,
IF(AND(AF13&gt;=Apoio!$K$24,AF13&lt;Apoio!$M$24),Apoio!$H$24,
IF(AND(AF13&gt;=Apoio!$K$25,AF13&lt;Apoio!$M$25),Apoio!$H$25,
IF(AF13&gt;=Apoio!$K$26,Apoio!$H$26)))))))</f>
        <v>MÉDIO</v>
      </c>
    </row>
    <row r="14" spans="1:35" ht="178.5">
      <c r="A14" s="45"/>
      <c r="B14" s="3">
        <v>10</v>
      </c>
      <c r="C14" s="179" t="str">
        <f t="shared" si="1"/>
        <v>RISCO 10</v>
      </c>
      <c r="D14" s="180" t="s">
        <v>166</v>
      </c>
      <c r="E14" s="180" t="s">
        <v>225</v>
      </c>
      <c r="F14" s="3" t="s">
        <v>295</v>
      </c>
      <c r="G14" s="3" t="s">
        <v>226</v>
      </c>
      <c r="H14" s="46"/>
      <c r="I14" s="3" t="s">
        <v>227</v>
      </c>
      <c r="J14" s="3" t="s">
        <v>36</v>
      </c>
      <c r="K14" s="59" t="str">
        <f>IFERROR(
IF(J14="","",
VLOOKUP(J14,Apoio!$B$5:$F$9,2,0)),"-")</f>
        <v>Controles implementados, mitigam o risco satisfatoriamente, mas são passíveis de aperfeiçoamento.</v>
      </c>
      <c r="L14" s="47"/>
      <c r="M14" s="48">
        <v>5</v>
      </c>
      <c r="N14" s="59" t="str">
        <f>IF(M14="","",
VLOOKUP(M14,Apoio!$H$4:$P$9,2,0))</f>
        <v>MÉDIA</v>
      </c>
      <c r="O14" s="59" t="str">
        <f>IF(M14="","",
VLOOKUP(M14,Apoio!$H$4:$P$9,4,0))</f>
        <v>EVENTO POSSÍVEL. De alguma forma, o evento poderá ocorrer, pois o histórico e as circunstâncias indicam moderadamente essa possibilidade.</v>
      </c>
      <c r="P14" s="48">
        <v>1</v>
      </c>
      <c r="Q14" s="59" t="str">
        <f>IF(P14="","",
VLOOKUP(P14,Apoio!$H$12:$P$17,2,0))</f>
        <v>MUITO BAIXO</v>
      </c>
      <c r="R14" s="59" t="str">
        <f>IF(P14="","",
VLOOKUP(P14,Apoio!$H$12:$P$17,4,0))</f>
        <v>IMPACTO NULO OU INSIGNIFICANTE. Compromete minimamente o alcance do objetivo/resultado, com necessidade mínima  de recuperação.</v>
      </c>
      <c r="S14" s="60">
        <f t="shared" si="0"/>
        <v>5</v>
      </c>
      <c r="T14" s="59" t="str">
        <f>IF(OR(M14="",P14=""),"",
IF(S14&lt;=Apoio!$M$21,Apoio!$H$21,
IF(S14&lt;=Apoio!$M$22,Apoio!$H$22,
IF(S14&lt;=Apoio!$M$23,Apoio!$H$23,
IF(S14&lt;=Apoio!$M$24,Apoio!$H$24,
IF(S14&lt;=Apoio!$M$25,Apoio!$H$25,
IF(S14&gt;Apoio!$M$25,Apoio!$H$26,)))))))</f>
        <v>BAIXO</v>
      </c>
      <c r="V14" s="58" t="str">
        <f>IFERROR(VLOOKUP('1. Ambiente'!D$6,Apoio!$R$4:$X$9,MATCH(T14,Apoio!$R$4:$X$4,0),0),"-")</f>
        <v>ACEITAR</v>
      </c>
      <c r="W14" s="15" t="s">
        <v>124</v>
      </c>
      <c r="X14" s="72" t="str">
        <f>IF(W14="","",
VLOOKUP(W14,Apoio!$R$20:$S$23,2,0))</f>
        <v>Adotar medidas para reduzir a probabilidade ou o impacto dos riscos, ou ambos.</v>
      </c>
      <c r="Y14" s="51" t="s">
        <v>228</v>
      </c>
      <c r="Z14" s="51" t="s">
        <v>229</v>
      </c>
      <c r="AA14" s="51" t="s">
        <v>229</v>
      </c>
      <c r="AB14" s="16">
        <v>45627</v>
      </c>
      <c r="AC14" s="16">
        <v>45656</v>
      </c>
      <c r="AE14" s="177">
        <f>IFERROR(
IF(J14="","",
VLOOKUP(J14,Apoio!$B$5:$F$9,4,0)),"-")</f>
        <v>0.4</v>
      </c>
      <c r="AF14" s="61">
        <f t="shared" si="2"/>
        <v>12.5</v>
      </c>
      <c r="AG14" s="177" t="str">
        <f>IF(AF14="-","-",
IF(AND(AF14&gt;=Apoio!$K$21,AF14&lt;Apoio!$M$21),Apoio!$H$21,
IF(AND(AF14&gt;=Apoio!$K$22,AF14&lt;Apoio!$M$22),Apoio!$H$22,
IF(AND(AF14&gt;=Apoio!$K$23,AF14&lt;Apoio!$M$23),Apoio!$H$23,
IF(AND(AF14&gt;=Apoio!$K$24,AF14&lt;Apoio!$M$24),Apoio!$H$24,
IF(AND(AF14&gt;=Apoio!$K$25,AF14&lt;Apoio!$M$25),Apoio!$H$25,
IF(AF14&gt;=Apoio!$K$26,Apoio!$H$26)))))))</f>
        <v>MÉDIO</v>
      </c>
    </row>
    <row r="15" spans="1:35" ht="140.25">
      <c r="A15" s="45"/>
      <c r="B15" s="3">
        <v>11</v>
      </c>
      <c r="C15" s="179" t="str">
        <f t="shared" si="1"/>
        <v>RISCO 11</v>
      </c>
      <c r="D15" s="180" t="s">
        <v>167</v>
      </c>
      <c r="E15" s="180" t="s">
        <v>230</v>
      </c>
      <c r="F15" s="3" t="s">
        <v>296</v>
      </c>
      <c r="G15" s="3" t="s">
        <v>231</v>
      </c>
      <c r="H15" s="46"/>
      <c r="I15" s="3" t="s">
        <v>223</v>
      </c>
      <c r="J15" s="3" t="s">
        <v>36</v>
      </c>
      <c r="K15" s="59" t="str">
        <f>IFERROR(
IF(J15="","",
VLOOKUP(J15,Apoio!$B$5:$F$9,2,0)),"-")</f>
        <v>Controles implementados, mitigam o risco satisfatoriamente, mas são passíveis de aperfeiçoamento.</v>
      </c>
      <c r="L15" s="47"/>
      <c r="M15" s="48">
        <v>2</v>
      </c>
      <c r="N15" s="59" t="str">
        <f>IF(M15="","",
VLOOKUP(M15,Apoio!$H$4:$P$9,2,0))</f>
        <v>BAIXA</v>
      </c>
      <c r="O15" s="59" t="str">
        <f>IF(M15="","",
VLOOKUP(M15,Apoio!$H$4:$P$9,4,0))</f>
        <v>EVENTO IMPROVÁVEL. De forma inesperada ou casual, o evento poderá ocorrer, mas o histórico e as circunstâncias pouco indicam essa possibilidade.</v>
      </c>
      <c r="P15" s="48">
        <v>2</v>
      </c>
      <c r="Q15" s="59" t="str">
        <f>IF(P15="","",
VLOOKUP(P15,Apoio!$H$12:$P$17,2,0))</f>
        <v>BAIXO</v>
      </c>
      <c r="R15" s="59" t="str">
        <f>IF(P15="","",
VLOOKUP(P15,Apoio!$H$12:$P$17,4,0))</f>
        <v>IMPACTO POUCO RELEVANTE. Compromete em alguma medida o alcance do objetivo/resultado, com pequena necessidade de recuperação.</v>
      </c>
      <c r="S15" s="60">
        <f t="shared" si="0"/>
        <v>4</v>
      </c>
      <c r="T15" s="59" t="str">
        <f>IF(OR(M15="",P15=""),"",
IF(S15&lt;=Apoio!$M$21,Apoio!$H$21,
IF(S15&lt;=Apoio!$M$22,Apoio!$H$22,
IF(S15&lt;=Apoio!$M$23,Apoio!$H$23,
IF(S15&lt;=Apoio!$M$24,Apoio!$H$24,
IF(S15&lt;=Apoio!$M$25,Apoio!$H$25,
IF(S15&gt;Apoio!$M$25,Apoio!$H$26,)))))))</f>
        <v>BAIXO</v>
      </c>
      <c r="V15" s="58" t="str">
        <f>IFERROR(VLOOKUP('1. Ambiente'!D$6,Apoio!$R$4:$X$9,MATCH(T15,Apoio!$R$4:$X$4,0),0),"-")</f>
        <v>ACEITAR</v>
      </c>
      <c r="W15" s="15" t="s">
        <v>28</v>
      </c>
      <c r="X15" s="72" t="str">
        <f>IF(W15="","",
VLOOKUP(W15,Apoio!$R$20:$S$23,2,0))</f>
        <v>Conviver com o risco mantendo os procedimentos existentes.</v>
      </c>
      <c r="Y15" s="51" t="s">
        <v>239</v>
      </c>
      <c r="Z15" s="51" t="s">
        <v>232</v>
      </c>
      <c r="AA15" s="15" t="s">
        <v>232</v>
      </c>
      <c r="AB15" s="16">
        <v>45656</v>
      </c>
      <c r="AC15" s="16">
        <v>45322</v>
      </c>
      <c r="AE15" s="177">
        <f>IFERROR(
IF(J15="","",
VLOOKUP(J15,Apoio!$B$5:$F$9,4,0)),"-")</f>
        <v>0.4</v>
      </c>
      <c r="AF15" s="61">
        <f t="shared" si="2"/>
        <v>10</v>
      </c>
      <c r="AG15" s="177" t="str">
        <f>IF(AF15="-","-",
IF(AND(AF15&gt;=Apoio!$K$21,AF15&lt;Apoio!$M$21),Apoio!$H$21,
IF(AND(AF15&gt;=Apoio!$K$22,AF15&lt;Apoio!$M$22),Apoio!$H$22,
IF(AND(AF15&gt;=Apoio!$K$23,AF15&lt;Apoio!$M$23),Apoio!$H$23,
IF(AND(AF15&gt;=Apoio!$K$24,AF15&lt;Apoio!$M$24),Apoio!$H$24,
IF(AND(AF15&gt;=Apoio!$K$25,AF15&lt;Apoio!$M$25),Apoio!$H$25,
IF(AF15&gt;=Apoio!$K$26,Apoio!$H$26)))))))</f>
        <v>MÉDIO</v>
      </c>
    </row>
    <row r="16" spans="1:35" ht="102">
      <c r="A16" s="45"/>
      <c r="B16" s="3">
        <v>12</v>
      </c>
      <c r="C16" s="179" t="str">
        <f t="shared" si="1"/>
        <v>RISCO 12</v>
      </c>
      <c r="D16" s="180" t="s">
        <v>168</v>
      </c>
      <c r="E16" s="180" t="s">
        <v>233</v>
      </c>
      <c r="F16" s="3" t="s">
        <v>297</v>
      </c>
      <c r="G16" s="3" t="s">
        <v>234</v>
      </c>
      <c r="H16" s="46"/>
      <c r="I16" s="3" t="s">
        <v>223</v>
      </c>
      <c r="J16" s="3" t="s">
        <v>36</v>
      </c>
      <c r="K16" s="59" t="str">
        <f>IFERROR(
IF(J16="","",
VLOOKUP(J16,Apoio!$B$5:$F$9,2,0)),"-")</f>
        <v>Controles implementados, mitigam o risco satisfatoriamente, mas são passíveis de aperfeiçoamento.</v>
      </c>
      <c r="L16" s="47"/>
      <c r="M16" s="48">
        <v>1</v>
      </c>
      <c r="N16" s="59" t="str">
        <f>IF(M16="","",
VLOOKUP(M16,Apoio!$H$4:$P$9,2,0))</f>
        <v>MUITO BAIXA</v>
      </c>
      <c r="O16" s="59" t="str">
        <f>IF(M16="","",
VLOOKUP(M16,Apoio!$H$4:$P$9,4,0))</f>
        <v>EVENTO RARO. Em situações excepcionais, o evento poderá até ocorrer, mas nem o histórico, nem as circunstâncias indicam essa possibilidade.</v>
      </c>
      <c r="P16" s="48">
        <v>2</v>
      </c>
      <c r="Q16" s="59" t="str">
        <f>IF(P16="","",
VLOOKUP(P16,Apoio!$H$12:$P$17,2,0))</f>
        <v>BAIXO</v>
      </c>
      <c r="R16" s="59" t="str">
        <f>IF(P16="","",
VLOOKUP(P16,Apoio!$H$12:$P$17,4,0))</f>
        <v>IMPACTO POUCO RELEVANTE. Compromete em alguma medida o alcance do objetivo/resultado, com pequena necessidade de recuperação.</v>
      </c>
      <c r="S16" s="60">
        <f t="shared" si="0"/>
        <v>2</v>
      </c>
      <c r="T16" s="59" t="str">
        <f>IF(OR(M16="",P16=""),"",
IF(S16&lt;=Apoio!$M$21,Apoio!$H$21,
IF(S16&lt;=Apoio!$M$22,Apoio!$H$22,
IF(S16&lt;=Apoio!$M$23,Apoio!$H$23,
IF(S16&lt;=Apoio!$M$24,Apoio!$H$24,
IF(S16&lt;=Apoio!$M$25,Apoio!$H$25,
IF(S16&gt;Apoio!$M$25,Apoio!$H$26,)))))))</f>
        <v>MUITO BAIXO</v>
      </c>
      <c r="V16" s="58" t="str">
        <f>IFERROR(VLOOKUP('1. Ambiente'!D$6,Apoio!$R$4:$X$9,MATCH(T16,Apoio!$R$4:$X$4,0),0),"-")</f>
        <v>ACEITAR</v>
      </c>
      <c r="W16" s="15" t="s">
        <v>49</v>
      </c>
      <c r="X16" s="72" t="str">
        <f>IF(W16="","",
VLOOKUP(W16,Apoio!$R$20:$S$23,2,0))</f>
        <v>Suspender a atividade devido ao custo desproporcional a empregar, à limitação de recurso, entre outros.</v>
      </c>
      <c r="Y16" s="51" t="s">
        <v>239</v>
      </c>
      <c r="Z16" s="51" t="s">
        <v>232</v>
      </c>
      <c r="AA16" s="15" t="s">
        <v>232</v>
      </c>
      <c r="AB16" s="16">
        <v>45322</v>
      </c>
      <c r="AC16" s="16">
        <v>45332</v>
      </c>
      <c r="AE16" s="177">
        <f>IFERROR(
IF(J16="","",
VLOOKUP(J16,Apoio!$B$5:$F$9,4,0)),"-")</f>
        <v>0.4</v>
      </c>
      <c r="AF16" s="61">
        <f t="shared" si="2"/>
        <v>5</v>
      </c>
      <c r="AG16" s="177" t="str">
        <f>IF(AF16="-","-",
IF(AND(AF16&gt;=Apoio!$K$21,AF16&lt;Apoio!$M$21),Apoio!$H$21,
IF(AND(AF16&gt;=Apoio!$K$22,AF16&lt;Apoio!$M$22),Apoio!$H$22,
IF(AND(AF16&gt;=Apoio!$K$23,AF16&lt;Apoio!$M$23),Apoio!$H$23,
IF(AND(AF16&gt;=Apoio!$K$24,AF16&lt;Apoio!$M$24),Apoio!$H$24,
IF(AND(AF16&gt;=Apoio!$K$25,AF16&lt;Apoio!$M$25),Apoio!$H$25,
IF(AF16&gt;=Apoio!$K$26,Apoio!$H$26)))))))</f>
        <v>BAIXO</v>
      </c>
    </row>
    <row r="17" spans="1:33" ht="114.75">
      <c r="A17" s="45"/>
      <c r="B17" s="3">
        <v>13</v>
      </c>
      <c r="C17" s="179" t="str">
        <f t="shared" si="1"/>
        <v>RISCO 13</v>
      </c>
      <c r="D17" s="180" t="s">
        <v>169</v>
      </c>
      <c r="E17" s="180" t="s">
        <v>299</v>
      </c>
      <c r="F17" s="3" t="s">
        <v>298</v>
      </c>
      <c r="G17" s="3" t="s">
        <v>235</v>
      </c>
      <c r="H17" s="46"/>
      <c r="I17" s="3" t="s">
        <v>223</v>
      </c>
      <c r="J17" s="3" t="s">
        <v>36</v>
      </c>
      <c r="K17" s="59" t="str">
        <f>IFERROR(
IF(J17="","",
VLOOKUP(J17,Apoio!$B$5:$F$9,2,0)),"-")</f>
        <v>Controles implementados, mitigam o risco satisfatoriamente, mas são passíveis de aperfeiçoamento.</v>
      </c>
      <c r="L17" s="47"/>
      <c r="M17" s="48">
        <v>5</v>
      </c>
      <c r="N17" s="59" t="str">
        <f>IF(M17="","",
VLOOKUP(M17,Apoio!$H$4:$P$9,2,0))</f>
        <v>MÉDIA</v>
      </c>
      <c r="O17" s="59" t="str">
        <f>IF(M17="","",
VLOOKUP(M17,Apoio!$H$4:$P$9,4,0))</f>
        <v>EVENTO POSSÍVEL. De alguma forma, o evento poderá ocorrer, pois o histórico e as circunstâncias indicam moderadamente essa possibilidade.</v>
      </c>
      <c r="P17" s="48">
        <v>8</v>
      </c>
      <c r="Q17" s="59" t="str">
        <f>IF(P17="","",
VLOOKUP(P17,Apoio!$H$12:$P$17,2,0))</f>
        <v>ALTO</v>
      </c>
      <c r="R17" s="59" t="str">
        <f>IF(P17="","",
VLOOKUP(P17,Apoio!$H$12:$P$17,4,0))</f>
        <v>IMPACTO MUITO RELEVANTE. Compromete significativamente o alcance do objetivo/resultado, mas com possibilidade de recuperação.</v>
      </c>
      <c r="S17" s="60">
        <f t="shared" si="0"/>
        <v>40</v>
      </c>
      <c r="T17" s="59" t="str">
        <f>IF(OR(M17="",P17=""),"",
IF(S17&lt;=Apoio!$M$21,Apoio!$H$21,
IF(S17&lt;=Apoio!$M$22,Apoio!$H$22,
IF(S17&lt;=Apoio!$M$23,Apoio!$H$23,
IF(S17&lt;=Apoio!$M$24,Apoio!$H$24,
IF(S17&lt;=Apoio!$M$25,Apoio!$H$25,
IF(S17&gt;Apoio!$M$25,Apoio!$H$26,)))))))</f>
        <v>ALTO</v>
      </c>
      <c r="V17" s="58" t="str">
        <f>IFERROR(VLOOKUP('1. Ambiente'!D$6,Apoio!$R$4:$X$9,MATCH(T17,Apoio!$R$4:$X$4,0),0),"-")</f>
        <v>TRATAR</v>
      </c>
      <c r="W17" s="15" t="s">
        <v>124</v>
      </c>
      <c r="X17" s="72" t="str">
        <f>IF(W17="","",
VLOOKUP(W17,Apoio!$R$20:$S$23,2,0))</f>
        <v>Adotar medidas para reduzir a probabilidade ou o impacto dos riscos, ou ambos.</v>
      </c>
      <c r="Y17" s="51" t="s">
        <v>239</v>
      </c>
      <c r="Z17" s="51" t="s">
        <v>232</v>
      </c>
      <c r="AA17" s="15" t="s">
        <v>232</v>
      </c>
      <c r="AB17" s="16">
        <v>45332</v>
      </c>
      <c r="AC17" s="16">
        <v>45342</v>
      </c>
      <c r="AE17" s="177">
        <f>IFERROR(
IF(J17="","",
VLOOKUP(J17,Apoio!$B$5:$F$9,4,0)),"-")</f>
        <v>0.4</v>
      </c>
      <c r="AF17" s="61">
        <f t="shared" si="2"/>
        <v>100</v>
      </c>
      <c r="AG17" s="177" t="str">
        <f>IF(AF17="-","-",
IF(AND(AF17&gt;=Apoio!$K$21,AF17&lt;Apoio!$M$21),Apoio!$H$21,
IF(AND(AF17&gt;=Apoio!$K$22,AF17&lt;Apoio!$M$22),Apoio!$H$22,
IF(AND(AF17&gt;=Apoio!$K$23,AF17&lt;Apoio!$M$23),Apoio!$H$23,
IF(AND(AF17&gt;=Apoio!$K$24,AF17&lt;Apoio!$M$24),Apoio!$H$24,
IF(AND(AF17&gt;=Apoio!$K$25,AF17&lt;Apoio!$M$25),Apoio!$H$25,
IF(AF17&gt;=Apoio!$K$26,Apoio!$H$26)))))))</f>
        <v>CRÍTICO</v>
      </c>
    </row>
    <row r="18" spans="1:33" ht="102">
      <c r="A18" s="45"/>
      <c r="B18" s="3">
        <v>14</v>
      </c>
      <c r="C18" s="179" t="str">
        <f t="shared" si="1"/>
        <v>RISCO 14</v>
      </c>
      <c r="D18" s="180" t="s">
        <v>170</v>
      </c>
      <c r="E18" s="180" t="s">
        <v>240</v>
      </c>
      <c r="F18" s="3" t="s">
        <v>300</v>
      </c>
      <c r="G18" s="3" t="s">
        <v>241</v>
      </c>
      <c r="H18" s="46"/>
      <c r="I18" s="3" t="s">
        <v>223</v>
      </c>
      <c r="J18" s="3" t="s">
        <v>36</v>
      </c>
      <c r="K18" s="59" t="str">
        <f>IFERROR(
IF(J18="","",
VLOOKUP(J18,Apoio!$B$5:$F$9,2,0)),"-")</f>
        <v>Controles implementados, mitigam o risco satisfatoriamente, mas são passíveis de aperfeiçoamento.</v>
      </c>
      <c r="L18" s="47"/>
      <c r="M18" s="48">
        <v>2</v>
      </c>
      <c r="N18" s="59" t="str">
        <f>IF(M18="","",
VLOOKUP(M18,Apoio!$H$4:$P$9,2,0))</f>
        <v>BAIXA</v>
      </c>
      <c r="O18" s="59" t="str">
        <f>IF(M18="","",
VLOOKUP(M18,Apoio!$H$4:$P$9,4,0))</f>
        <v>EVENTO IMPROVÁVEL. De forma inesperada ou casual, o evento poderá ocorrer, mas o histórico e as circunstâncias pouco indicam essa possibilidade.</v>
      </c>
      <c r="P18" s="48">
        <v>8</v>
      </c>
      <c r="Q18" s="59" t="str">
        <f>IF(P18="","",
VLOOKUP(P18,Apoio!$H$12:$P$17,2,0))</f>
        <v>ALTO</v>
      </c>
      <c r="R18" s="59" t="str">
        <f>IF(P18="","",
VLOOKUP(P18,Apoio!$H$12:$P$17,4,0))</f>
        <v>IMPACTO MUITO RELEVANTE. Compromete significativamente o alcance do objetivo/resultado, mas com possibilidade de recuperação.</v>
      </c>
      <c r="S18" s="60">
        <f t="shared" si="0"/>
        <v>16</v>
      </c>
      <c r="T18" s="59" t="str">
        <f>IF(OR(M18="",P18=""),"",
IF(S18&lt;=Apoio!$M$21,Apoio!$H$21,
IF(S18&lt;=Apoio!$M$22,Apoio!$H$22,
IF(S18&lt;=Apoio!$M$23,Apoio!$H$23,
IF(S18&lt;=Apoio!$M$24,Apoio!$H$24,
IF(S18&lt;=Apoio!$M$25,Apoio!$H$25,
IF(S18&gt;Apoio!$M$25,Apoio!$H$26,)))))))</f>
        <v>MÉDIO</v>
      </c>
      <c r="V18" s="58" t="str">
        <f>IFERROR(VLOOKUP('1. Ambiente'!D$6,Apoio!$R$4:$X$9,MATCH(T18,Apoio!$R$4:$X$4,0),0),"-")</f>
        <v>TRATAR</v>
      </c>
      <c r="W18" s="15" t="s">
        <v>49</v>
      </c>
      <c r="X18" s="72" t="str">
        <f>IF(W18="","",
VLOOKUP(W18,Apoio!$R$20:$S$23,2,0))</f>
        <v>Suspender a atividade devido ao custo desproporcional a empregar, à limitação de recurso, entre outros.</v>
      </c>
      <c r="Y18" s="51" t="s">
        <v>239</v>
      </c>
      <c r="Z18" s="51" t="s">
        <v>232</v>
      </c>
      <c r="AA18" s="15" t="s">
        <v>232</v>
      </c>
      <c r="AB18" s="16">
        <v>45342</v>
      </c>
      <c r="AC18" s="16">
        <v>45353</v>
      </c>
      <c r="AE18" s="177">
        <f>IFERROR(
IF(J18="","",
VLOOKUP(J18,Apoio!$B$5:$F$9,4,0)),"-")</f>
        <v>0.4</v>
      </c>
      <c r="AF18" s="61">
        <f t="shared" si="2"/>
        <v>40</v>
      </c>
      <c r="AG18" s="177" t="str">
        <f>IF(AF18="-","-",
IF(AND(AF18&gt;=Apoio!$K$21,AF18&lt;Apoio!$M$21),Apoio!$H$21,
IF(AND(AF18&gt;=Apoio!$K$22,AF18&lt;Apoio!$M$22),Apoio!$H$22,
IF(AND(AF18&gt;=Apoio!$K$23,AF18&lt;Apoio!$M$23),Apoio!$H$23,
IF(AND(AF18&gt;=Apoio!$K$24,AF18&lt;Apoio!$M$24),Apoio!$H$24,
IF(AND(AF18&gt;=Apoio!$K$25,AF18&lt;Apoio!$M$25),Apoio!$H$25,
IF(AF18&gt;=Apoio!$K$26,Apoio!$H$26)))))))</f>
        <v>ALTO</v>
      </c>
    </row>
    <row r="19" spans="1:33" ht="102">
      <c r="A19" s="45"/>
      <c r="B19" s="3">
        <v>15</v>
      </c>
      <c r="C19" s="179" t="str">
        <f t="shared" si="1"/>
        <v>RISCO 15</v>
      </c>
      <c r="D19" s="180" t="s">
        <v>171</v>
      </c>
      <c r="E19" s="180" t="s">
        <v>242</v>
      </c>
      <c r="F19" s="3" t="s">
        <v>302</v>
      </c>
      <c r="G19" s="3" t="s">
        <v>243</v>
      </c>
      <c r="H19" s="46"/>
      <c r="I19" s="3" t="s">
        <v>244</v>
      </c>
      <c r="J19" s="3" t="s">
        <v>36</v>
      </c>
      <c r="K19" s="59" t="str">
        <f>IFERROR(
IF(J19="","",
VLOOKUP(J19,Apoio!$B$5:$F$9,2,0)),"-")</f>
        <v>Controles implementados, mitigam o risco satisfatoriamente, mas são passíveis de aperfeiçoamento.</v>
      </c>
      <c r="L19" s="47"/>
      <c r="M19" s="48">
        <v>2</v>
      </c>
      <c r="N19" s="59" t="str">
        <f>IF(M19="","",
VLOOKUP(M19,Apoio!$H$4:$P$9,2,0))</f>
        <v>BAIXA</v>
      </c>
      <c r="O19" s="59" t="str">
        <f>IF(M19="","",
VLOOKUP(M19,Apoio!$H$4:$P$9,4,0))</f>
        <v>EVENTO IMPROVÁVEL. De forma inesperada ou casual, o evento poderá ocorrer, mas o histórico e as circunstâncias pouco indicam essa possibilidade.</v>
      </c>
      <c r="P19" s="48">
        <v>2</v>
      </c>
      <c r="Q19" s="59" t="str">
        <f>IF(P19="","",
VLOOKUP(P19,Apoio!$H$12:$P$17,2,0))</f>
        <v>BAIXO</v>
      </c>
      <c r="R19" s="59" t="str">
        <f>IF(P19="","",
VLOOKUP(P19,Apoio!$H$12:$P$17,4,0))</f>
        <v>IMPACTO POUCO RELEVANTE. Compromete em alguma medida o alcance do objetivo/resultado, com pequena necessidade de recuperação.</v>
      </c>
      <c r="S19" s="60">
        <f t="shared" si="0"/>
        <v>4</v>
      </c>
      <c r="T19" s="59" t="str">
        <f>IF(OR(M19="",P19=""),"",
IF(S19&lt;=Apoio!$M$21,Apoio!$H$21,
IF(S19&lt;=Apoio!$M$22,Apoio!$H$22,
IF(S19&lt;=Apoio!$M$23,Apoio!$H$23,
IF(S19&lt;=Apoio!$M$24,Apoio!$H$24,
IF(S19&lt;=Apoio!$M$25,Apoio!$H$25,
IF(S19&gt;Apoio!$M$25,Apoio!$H$26,)))))))</f>
        <v>BAIXO</v>
      </c>
      <c r="V19" s="58" t="str">
        <f>IFERROR(VLOOKUP('1. Ambiente'!D$6,Apoio!$R$4:$X$9,MATCH(T19,Apoio!$R$4:$X$4,0),0),"-")</f>
        <v>ACEITAR</v>
      </c>
      <c r="W19" s="15" t="s">
        <v>28</v>
      </c>
      <c r="X19" s="72" t="str">
        <f>IF(W19="","",
VLOOKUP(W19,Apoio!$R$20:$S$23,2,0))</f>
        <v>Conviver com o risco mantendo os procedimentos existentes.</v>
      </c>
      <c r="Y19" s="51" t="s">
        <v>245</v>
      </c>
      <c r="Z19" s="51" t="s">
        <v>229</v>
      </c>
      <c r="AA19" s="15" t="s">
        <v>229</v>
      </c>
      <c r="AB19" s="16">
        <v>45718</v>
      </c>
      <c r="AC19" s="16">
        <v>45719</v>
      </c>
      <c r="AE19" s="177">
        <f>IFERROR(
IF(J19="","",
VLOOKUP(J19,Apoio!$B$5:$F$9,4,0)),"-")</f>
        <v>0.4</v>
      </c>
      <c r="AF19" s="61">
        <f t="shared" si="2"/>
        <v>10</v>
      </c>
      <c r="AG19" s="177" t="str">
        <f>IF(AF19="-","-",
IF(AND(AF19&gt;=Apoio!$K$21,AF19&lt;Apoio!$M$21),Apoio!$H$21,
IF(AND(AF19&gt;=Apoio!$K$22,AF19&lt;Apoio!$M$22),Apoio!$H$22,
IF(AND(AF19&gt;=Apoio!$K$23,AF19&lt;Apoio!$M$23),Apoio!$H$23,
IF(AND(AF19&gt;=Apoio!$K$24,AF19&lt;Apoio!$M$24),Apoio!$H$24,
IF(AND(AF19&gt;=Apoio!$K$25,AF19&lt;Apoio!$M$25),Apoio!$H$25,
IF(AF19&gt;=Apoio!$K$26,Apoio!$H$26)))))))</f>
        <v>MÉDIO</v>
      </c>
    </row>
    <row r="20" spans="1:33" ht="63.75">
      <c r="A20" s="45"/>
      <c r="B20" s="3">
        <v>16</v>
      </c>
      <c r="C20" s="179" t="str">
        <f t="shared" si="1"/>
        <v>RISCO 16</v>
      </c>
      <c r="D20" s="180" t="s">
        <v>246</v>
      </c>
      <c r="E20" s="180" t="s">
        <v>248</v>
      </c>
      <c r="F20" s="3" t="s">
        <v>301</v>
      </c>
      <c r="G20" s="3" t="s">
        <v>249</v>
      </c>
      <c r="H20" s="46"/>
      <c r="I20" s="3" t="s">
        <v>250</v>
      </c>
      <c r="J20" s="3" t="s">
        <v>36</v>
      </c>
      <c r="K20" s="59" t="str">
        <f>IFERROR(
IF(J20="","",
VLOOKUP(J20,Apoio!$B$5:$F$9,2,0)),"-")</f>
        <v>Controles implementados, mitigam o risco satisfatoriamente, mas são passíveis de aperfeiçoamento.</v>
      </c>
      <c r="L20" s="47"/>
      <c r="M20" s="48">
        <v>1</v>
      </c>
      <c r="N20" s="59" t="str">
        <f>IF(M20="","",
VLOOKUP(M20,Apoio!$H$4:$P$9,2,0))</f>
        <v>MUITO BAIXA</v>
      </c>
      <c r="O20" s="59" t="str">
        <f>IF(M20="","",
VLOOKUP(M20,Apoio!$H$4:$P$9,4,0))</f>
        <v>EVENTO RARO. Em situações excepcionais, o evento poderá até ocorrer, mas nem o histórico, nem as circunstâncias indicam essa possibilidade.</v>
      </c>
      <c r="P20" s="48">
        <v>1</v>
      </c>
      <c r="Q20" s="59" t="str">
        <f>IF(P20="","",
VLOOKUP(P20,Apoio!$H$12:$P$17,2,0))</f>
        <v>MUITO BAIXO</v>
      </c>
      <c r="R20" s="59" t="str">
        <f>IF(P20="","",
VLOOKUP(P20,Apoio!$H$12:$P$17,4,0))</f>
        <v>IMPACTO NULO OU INSIGNIFICANTE. Compromete minimamente o alcance do objetivo/resultado, com necessidade mínima  de recuperação.</v>
      </c>
      <c r="S20" s="60">
        <f t="shared" si="0"/>
        <v>1</v>
      </c>
      <c r="T20" s="59" t="str">
        <f>IF(OR(M20="",P20=""),"",
IF(S20&lt;=Apoio!$M$21,Apoio!$H$21,
IF(S20&lt;=Apoio!$M$22,Apoio!$H$22,
IF(S20&lt;=Apoio!$M$23,Apoio!$H$23,
IF(S20&lt;=Apoio!$M$24,Apoio!$H$24,
IF(S20&lt;=Apoio!$M$25,Apoio!$H$25,
IF(S20&gt;Apoio!$M$25,Apoio!$H$26,)))))))</f>
        <v>MUITO BAIXO</v>
      </c>
      <c r="V20" s="58" t="str">
        <f>IFERROR(VLOOKUP('1. Ambiente'!D$6,Apoio!$R$4:$X$9,MATCH(T20,Apoio!$R$4:$X$4,0),0),"-")</f>
        <v>ACEITAR</v>
      </c>
      <c r="W20" s="15" t="s">
        <v>28</v>
      </c>
      <c r="X20" s="72" t="str">
        <f>IF(W20="","",
VLOOKUP(W20,Apoio!$R$20:$S$23,2,0))</f>
        <v>Conviver com o risco mantendo os procedimentos existentes.</v>
      </c>
      <c r="Y20" s="51" t="s">
        <v>251</v>
      </c>
      <c r="Z20" s="51" t="s">
        <v>229</v>
      </c>
      <c r="AA20" s="15" t="s">
        <v>229</v>
      </c>
      <c r="AB20" s="16">
        <v>45719</v>
      </c>
      <c r="AC20" s="16">
        <v>45720</v>
      </c>
      <c r="AE20" s="177">
        <f>IFERROR(
IF(J20="","",
VLOOKUP(J20,Apoio!$B$5:$F$9,4,0)),"-")</f>
        <v>0.4</v>
      </c>
      <c r="AF20" s="61">
        <f t="shared" si="2"/>
        <v>2.5</v>
      </c>
      <c r="AG20" s="177" t="str">
        <f>IF(AF20="-","-",
IF(AND(AF20&gt;=Apoio!$K$21,AF20&lt;Apoio!$M$21),Apoio!$H$21,
IF(AND(AF20&gt;=Apoio!$K$22,AF20&lt;Apoio!$M$22),Apoio!$H$22,
IF(AND(AF20&gt;=Apoio!$K$23,AF20&lt;Apoio!$M$23),Apoio!$H$23,
IF(AND(AF20&gt;=Apoio!$K$24,AF20&lt;Apoio!$M$24),Apoio!$H$24,
IF(AND(AF20&gt;=Apoio!$K$25,AF20&lt;Apoio!$M$25),Apoio!$H$25,
IF(AF20&gt;=Apoio!$K$26,Apoio!$H$26)))))))</f>
        <v>BAIXO</v>
      </c>
    </row>
    <row r="21" spans="1:33" ht="127.5">
      <c r="A21" s="45"/>
      <c r="B21" s="3">
        <v>17</v>
      </c>
      <c r="C21" s="179" t="str">
        <f t="shared" si="1"/>
        <v>RISCO 17</v>
      </c>
      <c r="D21" s="180" t="s">
        <v>172</v>
      </c>
      <c r="E21" s="180" t="s">
        <v>253</v>
      </c>
      <c r="F21" s="3" t="s">
        <v>303</v>
      </c>
      <c r="G21" s="3" t="s">
        <v>252</v>
      </c>
      <c r="H21" s="46"/>
      <c r="I21" s="3" t="s">
        <v>255</v>
      </c>
      <c r="J21" s="3" t="s">
        <v>36</v>
      </c>
      <c r="K21" s="59" t="str">
        <f>IFERROR(
IF(J21="","",
VLOOKUP(J21,Apoio!$B$5:$F$9,2,0)),"-")</f>
        <v>Controles implementados, mitigam o risco satisfatoriamente, mas são passíveis de aperfeiçoamento.</v>
      </c>
      <c r="L21" s="47"/>
      <c r="M21" s="48">
        <v>1</v>
      </c>
      <c r="N21" s="59" t="str">
        <f>IF(M21="","",
VLOOKUP(M21,Apoio!$H$4:$P$9,2,0))</f>
        <v>MUITO BAIXA</v>
      </c>
      <c r="O21" s="59" t="str">
        <f>IF(M21="","",
VLOOKUP(M21,Apoio!$H$4:$P$9,4,0))</f>
        <v>EVENTO RARO. Em situações excepcionais, o evento poderá até ocorrer, mas nem o histórico, nem as circunstâncias indicam essa possibilidade.</v>
      </c>
      <c r="P21" s="48">
        <v>5</v>
      </c>
      <c r="Q21" s="59" t="str">
        <f>IF(P21="","",
VLOOKUP(P21,Apoio!$H$12:$P$17,2,0))</f>
        <v>MÉDIO</v>
      </c>
      <c r="R21" s="59" t="str">
        <f>IF(P21="","",
VLOOKUP(P21,Apoio!$H$12:$P$17,4,0))</f>
        <v>IMPACTO RELEVANTE. Compromete moderadamente o alcance do objetivo/resultado, com razoável necessidade de recuperação.</v>
      </c>
      <c r="S21" s="60">
        <f t="shared" si="0"/>
        <v>5</v>
      </c>
      <c r="T21" s="59" t="str">
        <f>IF(OR(M21="",P21=""),"",
IF(S21&lt;=Apoio!$M$21,Apoio!$H$21,
IF(S21&lt;=Apoio!$M$22,Apoio!$H$22,
IF(S21&lt;=Apoio!$M$23,Apoio!$H$23,
IF(S21&lt;=Apoio!$M$24,Apoio!$H$24,
IF(S21&lt;=Apoio!$M$25,Apoio!$H$25,
IF(S21&gt;Apoio!$M$25,Apoio!$H$26,)))))))</f>
        <v>BAIXO</v>
      </c>
      <c r="V21" s="58" t="str">
        <f>IFERROR(VLOOKUP('1. Ambiente'!D$6,Apoio!$R$4:$X$9,MATCH(T21,Apoio!$R$4:$X$4,0),0),"-")</f>
        <v>ACEITAR</v>
      </c>
      <c r="W21" s="15" t="s">
        <v>124</v>
      </c>
      <c r="X21" s="72" t="str">
        <f>IF(W21="","",
VLOOKUP(W21,Apoio!$R$20:$S$23,2,0))</f>
        <v>Adotar medidas para reduzir a probabilidade ou o impacto dos riscos, ou ambos.</v>
      </c>
      <c r="Y21" s="51" t="s">
        <v>254</v>
      </c>
      <c r="Z21" s="51" t="s">
        <v>229</v>
      </c>
      <c r="AA21" s="15" t="s">
        <v>229</v>
      </c>
      <c r="AB21" s="16">
        <v>45720</v>
      </c>
      <c r="AC21" s="16">
        <v>45721</v>
      </c>
      <c r="AE21" s="177">
        <f>IFERROR(
IF(J21="","",
VLOOKUP(J21,Apoio!$B$5:$F$9,4,0)),"-")</f>
        <v>0.4</v>
      </c>
      <c r="AF21" s="61">
        <f t="shared" si="2"/>
        <v>12.5</v>
      </c>
      <c r="AG21" s="177" t="str">
        <f>IF(AF21="-","-",
IF(AND(AF21&gt;=Apoio!$K$21,AF21&lt;Apoio!$M$21),Apoio!$H$21,
IF(AND(AF21&gt;=Apoio!$K$22,AF21&lt;Apoio!$M$22),Apoio!$H$22,
IF(AND(AF21&gt;=Apoio!$K$23,AF21&lt;Apoio!$M$23),Apoio!$H$23,
IF(AND(AF21&gt;=Apoio!$K$24,AF21&lt;Apoio!$M$24),Apoio!$H$24,
IF(AND(AF21&gt;=Apoio!$K$25,AF21&lt;Apoio!$M$25),Apoio!$H$25,
IF(AF21&gt;=Apoio!$K$26,Apoio!$H$26)))))))</f>
        <v>MÉDIO</v>
      </c>
    </row>
    <row r="22" spans="1:33" ht="153">
      <c r="A22" s="45"/>
      <c r="B22" s="3">
        <v>18</v>
      </c>
      <c r="C22" s="179" t="str">
        <f t="shared" si="1"/>
        <v>RISCO 18</v>
      </c>
      <c r="D22" s="180" t="s">
        <v>260</v>
      </c>
      <c r="E22" s="180" t="s">
        <v>256</v>
      </c>
      <c r="F22" s="3" t="s">
        <v>304</v>
      </c>
      <c r="G22" s="3" t="s">
        <v>257</v>
      </c>
      <c r="H22" s="46"/>
      <c r="I22" s="3" t="s">
        <v>258</v>
      </c>
      <c r="J22" s="3" t="s">
        <v>5</v>
      </c>
      <c r="K22" s="59" t="str">
        <f>IFERROR(
IF(J22="","",
VLOOKUP(J22,Apoio!$B$5:$F$9,2,0)),"-")</f>
        <v>Controles formalizados, mas não mitigam o risco satisfatoriamente, por contemplar apenas alguns aspectos do risco.</v>
      </c>
      <c r="L22" s="47"/>
      <c r="M22" s="48">
        <v>8</v>
      </c>
      <c r="N22" s="59" t="str">
        <f>IF(M22="","",
VLOOKUP(M22,Apoio!$H$4:$P$9,2,0))</f>
        <v>ALTA</v>
      </c>
      <c r="O22" s="59" t="str">
        <f>IF(M22="","",
VLOOKUP(M22,Apoio!$H$4:$P$9,4,0))</f>
        <v>EVENTO PROVÁVEL. De forma até esperada, o evento poderá ocorrer, pois as circunstâncias indicam fortemente essa possibilidade.</v>
      </c>
      <c r="P22" s="48">
        <v>8</v>
      </c>
      <c r="Q22" s="59" t="str">
        <f>IF(P22="","",
VLOOKUP(P22,Apoio!$H$12:$P$17,2,0))</f>
        <v>ALTO</v>
      </c>
      <c r="R22" s="59" t="str">
        <f>IF(P22="","",
VLOOKUP(P22,Apoio!$H$12:$P$17,4,0))</f>
        <v>IMPACTO MUITO RELEVANTE. Compromete significativamente o alcance do objetivo/resultado, mas com possibilidade de recuperação.</v>
      </c>
      <c r="S22" s="60">
        <f t="shared" si="0"/>
        <v>64</v>
      </c>
      <c r="T22" s="59" t="str">
        <f>IF(OR(M22="",P22=""),"",
IF(S22&lt;=Apoio!$M$21,Apoio!$H$21,
IF(S22&lt;=Apoio!$M$22,Apoio!$H$22,
IF(S22&lt;=Apoio!$M$23,Apoio!$H$23,
IF(S22&lt;=Apoio!$M$24,Apoio!$H$24,
IF(S22&lt;=Apoio!$M$25,Apoio!$H$25,
IF(S22&gt;Apoio!$M$25,Apoio!$H$26,)))))))</f>
        <v>MUITO ALTO</v>
      </c>
      <c r="V22" s="58" t="str">
        <f>IFERROR(VLOOKUP('1. Ambiente'!D$6,Apoio!$R$4:$X$9,MATCH(T22,Apoio!$R$4:$X$4,0),0),"-")</f>
        <v>TRATAR</v>
      </c>
      <c r="W22" s="15" t="s">
        <v>124</v>
      </c>
      <c r="X22" s="72" t="str">
        <f>IF(W22="","",
VLOOKUP(W22,Apoio!$R$20:$S$23,2,0))</f>
        <v>Adotar medidas para reduzir a probabilidade ou o impacto dos riscos, ou ambos.</v>
      </c>
      <c r="Y22" s="51" t="s">
        <v>259</v>
      </c>
      <c r="Z22" s="51" t="s">
        <v>229</v>
      </c>
      <c r="AA22" s="15" t="s">
        <v>229</v>
      </c>
      <c r="AB22" s="16">
        <v>45721</v>
      </c>
      <c r="AC22" s="16"/>
      <c r="AE22" s="177">
        <f>IFERROR(
IF(J22="","",
VLOOKUP(J22,Apoio!$B$5:$F$9,4,0)),"-")</f>
        <v>0.6</v>
      </c>
      <c r="AF22" s="61">
        <f t="shared" si="2"/>
        <v>106.66666666666667</v>
      </c>
      <c r="AG22" s="177" t="str">
        <f>IF(AF22="-","-",
IF(AND(AF22&gt;=Apoio!$K$21,AF22&lt;Apoio!$M$21),Apoio!$H$21,
IF(AND(AF22&gt;=Apoio!$K$22,AF22&lt;Apoio!$M$22),Apoio!$H$22,
IF(AND(AF22&gt;=Apoio!$K$23,AF22&lt;Apoio!$M$23),Apoio!$H$23,
IF(AND(AF22&gt;=Apoio!$K$24,AF22&lt;Apoio!$M$24),Apoio!$H$24,
IF(AND(AF22&gt;=Apoio!$K$25,AF22&lt;Apoio!$M$25),Apoio!$H$25,
IF(AF22&gt;=Apoio!$K$26,Apoio!$H$26)))))))</f>
        <v>CRÍTICO</v>
      </c>
    </row>
    <row r="23" spans="1:33" ht="255">
      <c r="A23" s="45"/>
      <c r="B23" s="3">
        <v>19</v>
      </c>
      <c r="C23" s="179" t="str">
        <f t="shared" si="1"/>
        <v>RISCO 19</v>
      </c>
      <c r="D23" s="180" t="s">
        <v>261</v>
      </c>
      <c r="E23" s="180" t="s">
        <v>262</v>
      </c>
      <c r="F23" s="3" t="s">
        <v>305</v>
      </c>
      <c r="G23" s="3" t="s">
        <v>263</v>
      </c>
      <c r="H23" s="46"/>
      <c r="I23" s="3" t="s">
        <v>264</v>
      </c>
      <c r="J23" s="3" t="s">
        <v>5</v>
      </c>
      <c r="K23" s="59" t="str">
        <f>IFERROR(
IF(J23="","",
VLOOKUP(J23,Apoio!$B$5:$F$9,2,0)),"-")</f>
        <v>Controles formalizados, mas não mitigam o risco satisfatoriamente, por contemplar apenas alguns aspectos do risco.</v>
      </c>
      <c r="L23" s="47"/>
      <c r="M23" s="48">
        <v>8</v>
      </c>
      <c r="N23" s="59" t="str">
        <f>IF(M23="","",
VLOOKUP(M23,Apoio!$H$4:$P$9,2,0))</f>
        <v>ALTA</v>
      </c>
      <c r="O23" s="59" t="str">
        <f>IF(M23="","",
VLOOKUP(M23,Apoio!$H$4:$P$9,4,0))</f>
        <v>EVENTO PROVÁVEL. De forma até esperada, o evento poderá ocorrer, pois as circunstâncias indicam fortemente essa possibilidade.</v>
      </c>
      <c r="P23" s="48">
        <v>10</v>
      </c>
      <c r="Q23" s="59" t="str">
        <f>IF(P23="","",
VLOOKUP(P23,Apoio!$H$12:$P$17,2,0))</f>
        <v>MUITO ALTO</v>
      </c>
      <c r="R23" s="59" t="str">
        <f>IF(P23="","",
VLOOKUP(P23,Apoio!$H$12:$P$17,4,0))</f>
        <v>IMPACTO CATASTRÓFICO. Compromete total ou quase totalmente o alcance do objetivo/resultado, com remota ou nenhuma possibilidade de recuperação.</v>
      </c>
      <c r="S23" s="60">
        <f t="shared" si="0"/>
        <v>80</v>
      </c>
      <c r="T23" s="59" t="str">
        <f>IF(OR(M23="",P23=""),"",
IF(S23&lt;=Apoio!$M$21,Apoio!$H$21,
IF(S23&lt;=Apoio!$M$22,Apoio!$H$22,
IF(S23&lt;=Apoio!$M$23,Apoio!$H$23,
IF(S23&lt;=Apoio!$M$24,Apoio!$H$24,
IF(S23&lt;=Apoio!$M$25,Apoio!$H$25,
IF(S23&gt;Apoio!$M$25,Apoio!$H$26,)))))))</f>
        <v>MUITO ALTO</v>
      </c>
      <c r="V23" s="58" t="str">
        <f>IFERROR(VLOOKUP('1. Ambiente'!D$6,Apoio!$R$4:$X$9,MATCH(T23,Apoio!$R$4:$X$4,0),0),"-")</f>
        <v>TRATAR</v>
      </c>
      <c r="W23" s="15" t="s">
        <v>49</v>
      </c>
      <c r="X23" s="72" t="str">
        <f>IF(W23="","",
VLOOKUP(W23,Apoio!$R$20:$S$23,2,0))</f>
        <v>Suspender a atividade devido ao custo desproporcional a empregar, à limitação de recurso, entre outros.</v>
      </c>
      <c r="Y23" s="51" t="s">
        <v>265</v>
      </c>
      <c r="Z23" s="51" t="s">
        <v>229</v>
      </c>
      <c r="AA23" s="15" t="s">
        <v>229</v>
      </c>
      <c r="AB23" s="16"/>
      <c r="AC23" s="16"/>
      <c r="AE23" s="177">
        <f>IFERROR(
IF(J23="","",
VLOOKUP(J23,Apoio!$B$5:$F$9,4,0)),"-")</f>
        <v>0.6</v>
      </c>
      <c r="AF23" s="61">
        <f t="shared" si="2"/>
        <v>133.33333333333334</v>
      </c>
      <c r="AG23" s="177" t="str">
        <f>IF(AF23="-","-",
IF(AND(AF23&gt;=Apoio!$K$21,AF23&lt;Apoio!$M$21),Apoio!$H$21,
IF(AND(AF23&gt;=Apoio!$K$22,AF23&lt;Apoio!$M$22),Apoio!$H$22,
IF(AND(AF23&gt;=Apoio!$K$23,AF23&lt;Apoio!$M$23),Apoio!$H$23,
IF(AND(AF23&gt;=Apoio!$K$24,AF23&lt;Apoio!$M$24),Apoio!$H$24,
IF(AND(AF23&gt;=Apoio!$K$25,AF23&lt;Apoio!$M$25),Apoio!$H$25,
IF(AF23&gt;=Apoio!$K$26,Apoio!$H$26)))))))</f>
        <v>CRÍTICO</v>
      </c>
    </row>
    <row r="24" spans="1:33">
      <c r="A24" s="45"/>
      <c r="B24" s="3">
        <v>20</v>
      </c>
      <c r="C24" s="179" t="str">
        <f t="shared" si="1"/>
        <v/>
      </c>
      <c r="D24" s="180"/>
      <c r="E24" s="182"/>
      <c r="F24" s="3"/>
      <c r="G24" s="3"/>
      <c r="H24" s="46"/>
      <c r="I24" s="3"/>
      <c r="J24" s="3"/>
      <c r="K24" s="59" t="str">
        <f>IFERROR(
IF(J24="","",
VLOOKUP(J24,Apoio!$B$5:$F$9,2,0)),"-")</f>
        <v/>
      </c>
      <c r="L24" s="47"/>
      <c r="M24" s="48"/>
      <c r="N24" s="59" t="str">
        <f>IF(M24="","",
VLOOKUP(M24,Apoio!$H$4:$P$9,2,0))</f>
        <v/>
      </c>
      <c r="O24" s="59" t="str">
        <f>IF(M24="","",
VLOOKUP(M24,Apoio!$H$4:$P$9,4,0))</f>
        <v/>
      </c>
      <c r="P24" s="48"/>
      <c r="Q24" s="59" t="str">
        <f>IF(P24="","",
VLOOKUP(P24,Apoio!$H$12:$P$17,2,0))</f>
        <v/>
      </c>
      <c r="R24" s="59" t="str">
        <f>IF(P24="","",
VLOOKUP(P24,Apoio!$H$12:$P$17,4,0))</f>
        <v/>
      </c>
      <c r="S24" s="60" t="str">
        <f t="shared" si="0"/>
        <v/>
      </c>
      <c r="T24" s="59" t="str">
        <f>IF(OR(M24="",P24=""),"",
IF(S24&lt;=Apoio!$M$21,Apoio!$H$21,
IF(S24&lt;=Apoio!$M$22,Apoio!$H$22,
IF(S24&lt;=Apoio!$M$23,Apoio!$H$23,
IF(S24&lt;=Apoio!$M$24,Apoio!$H$24,
IF(S24&lt;=Apoio!$M$25,Apoio!$H$25,
IF(S24&gt;Apoio!$M$25,Apoio!$H$26,)))))))</f>
        <v/>
      </c>
      <c r="V24" s="58" t="str">
        <f>IFERROR(VLOOKUP('1. Ambiente'!D$6,Apoio!$R$4:$X$9,MATCH(T24,Apoio!$R$4:$X$4,0),0),"-")</f>
        <v>-</v>
      </c>
      <c r="W24" s="15"/>
      <c r="X24" s="72" t="str">
        <f>IF(W24="","",
VLOOKUP(W24,Apoio!$R$20:$S$23,2,0))</f>
        <v/>
      </c>
      <c r="Y24" s="51"/>
      <c r="Z24" s="51"/>
      <c r="AA24" s="15"/>
      <c r="AB24" s="16"/>
      <c r="AC24" s="16"/>
      <c r="AE24" s="177" t="str">
        <f>IFERROR(
IF(J24="","",
VLOOKUP(J24,Apoio!$B$5:$F$9,4,0)),"-")</f>
        <v/>
      </c>
      <c r="AF24" s="61" t="str">
        <f t="shared" si="2"/>
        <v>-</v>
      </c>
      <c r="AG24" s="177" t="str">
        <f>IF(AF24="-","-",
IF(AND(AF24&gt;=Apoio!$K$21,AF24&lt;Apoio!$M$21),Apoio!$H$21,
IF(AND(AF24&gt;=Apoio!$K$22,AF24&lt;Apoio!$M$22),Apoio!$H$22,
IF(AND(AF24&gt;=Apoio!$K$23,AF24&lt;Apoio!$M$23),Apoio!$H$23,
IF(AND(AF24&gt;=Apoio!$K$24,AF24&lt;Apoio!$M$24),Apoio!$H$24,
IF(AND(AF24&gt;=Apoio!$K$25,AF24&lt;Apoio!$M$25),Apoio!$H$25,
IF(AF24&gt;=Apoio!$K$26,Apoio!$H$26)))))))</f>
        <v>-</v>
      </c>
    </row>
    <row r="25" spans="1:33">
      <c r="A25" s="45"/>
      <c r="B25" s="3">
        <v>21</v>
      </c>
      <c r="C25" s="179" t="str">
        <f t="shared" si="1"/>
        <v/>
      </c>
      <c r="D25" s="3"/>
      <c r="E25" s="3"/>
      <c r="F25" s="3"/>
      <c r="G25" s="3"/>
      <c r="H25" s="46"/>
      <c r="I25" s="3"/>
      <c r="J25" s="3"/>
      <c r="K25" s="59" t="str">
        <f>IFERROR(
IF(J25="","",
VLOOKUP(J25,Apoio!$B$5:$F$9,2,0)),"-")</f>
        <v/>
      </c>
      <c r="L25" s="47"/>
      <c r="M25" s="48"/>
      <c r="N25" s="59" t="str">
        <f>IF(M25="","",
VLOOKUP(M25,Apoio!$H$4:$P$9,2,0))</f>
        <v/>
      </c>
      <c r="O25" s="59" t="str">
        <f>IF(M25="","",
VLOOKUP(M25,Apoio!$H$4:$P$9,4,0))</f>
        <v/>
      </c>
      <c r="P25" s="48"/>
      <c r="Q25" s="59" t="str">
        <f>IF(P25="","",
VLOOKUP(P25,Apoio!$H$12:$P$17,2,0))</f>
        <v/>
      </c>
      <c r="R25" s="59" t="str">
        <f>IF(P25="","",
VLOOKUP(P25,Apoio!$H$12:$P$17,4,0))</f>
        <v/>
      </c>
      <c r="S25" s="60" t="str">
        <f t="shared" si="0"/>
        <v/>
      </c>
      <c r="T25" s="59" t="str">
        <f>IF(OR(M25="",P25=""),"",
IF(S25&lt;=Apoio!$M$21,Apoio!$H$21,
IF(S25&lt;=Apoio!$M$22,Apoio!$H$22,
IF(S25&lt;=Apoio!$M$23,Apoio!$H$23,
IF(S25&lt;=Apoio!$M$24,Apoio!$H$24,
IF(S25&lt;=Apoio!$M$25,Apoio!$H$25,
IF(S25&gt;Apoio!$M$25,Apoio!$H$26,)))))))</f>
        <v/>
      </c>
      <c r="V25" s="58" t="str">
        <f>IFERROR(VLOOKUP('1. Ambiente'!D$6,Apoio!$R$4:$X$9,MATCH(T25,Apoio!$R$4:$X$4,0),0),"-")</f>
        <v>-</v>
      </c>
      <c r="W25" s="15"/>
      <c r="X25" s="72" t="str">
        <f>IF(W25="","",
VLOOKUP(W25,Apoio!$R$20:$S$23,2,0))</f>
        <v/>
      </c>
      <c r="Y25" s="51"/>
      <c r="Z25" s="51"/>
      <c r="AA25" s="15"/>
      <c r="AB25" s="16"/>
      <c r="AC25" s="16"/>
      <c r="AE25" s="177" t="str">
        <f>IFERROR(
IF(J25="","",
VLOOKUP(J25,Apoio!$B$5:$F$9,4,0)),"-")</f>
        <v/>
      </c>
      <c r="AF25" s="61" t="str">
        <f t="shared" si="2"/>
        <v>-</v>
      </c>
      <c r="AG25" s="177" t="str">
        <f>IF(AF25="-","-",
IF(AND(AF25&gt;=Apoio!$K$21,AF25&lt;Apoio!$M$21),Apoio!$H$21,
IF(AND(AF25&gt;=Apoio!$K$22,AF25&lt;Apoio!$M$22),Apoio!$H$22,
IF(AND(AF25&gt;=Apoio!$K$23,AF25&lt;Apoio!$M$23),Apoio!$H$23,
IF(AND(AF25&gt;=Apoio!$K$24,AF25&lt;Apoio!$M$24),Apoio!$H$24,
IF(AND(AF25&gt;=Apoio!$K$25,AF25&lt;Apoio!$M$25),Apoio!$H$25,
IF(AF25&gt;=Apoio!$K$26,Apoio!$H$26)))))))</f>
        <v>-</v>
      </c>
    </row>
    <row r="26" spans="1:33">
      <c r="A26" s="45"/>
      <c r="B26" s="3">
        <v>22</v>
      </c>
      <c r="C26" s="179" t="str">
        <f t="shared" si="1"/>
        <v/>
      </c>
      <c r="D26" s="3"/>
      <c r="E26" s="3"/>
      <c r="F26" s="3"/>
      <c r="G26" s="3"/>
      <c r="H26" s="46"/>
      <c r="I26" s="3"/>
      <c r="J26" s="3"/>
      <c r="K26" s="59" t="str">
        <f>IFERROR(
IF(J26="","",
VLOOKUP(J26,Apoio!$B$5:$F$9,2,0)),"-")</f>
        <v/>
      </c>
      <c r="L26" s="47"/>
      <c r="M26" s="48"/>
      <c r="N26" s="59" t="str">
        <f>IF(M26="","",
VLOOKUP(M26,Apoio!$H$4:$P$9,2,0))</f>
        <v/>
      </c>
      <c r="O26" s="59" t="str">
        <f>IF(M26="","",
VLOOKUP(M26,Apoio!$H$4:$P$9,4,0))</f>
        <v/>
      </c>
      <c r="P26" s="48"/>
      <c r="Q26" s="59" t="str">
        <f>IF(P26="","",
VLOOKUP(P26,Apoio!$H$12:$P$17,2,0))</f>
        <v/>
      </c>
      <c r="R26" s="59" t="str">
        <f>IF(P26="","",
VLOOKUP(P26,Apoio!$H$12:$P$17,4,0))</f>
        <v/>
      </c>
      <c r="S26" s="60" t="str">
        <f t="shared" si="0"/>
        <v/>
      </c>
      <c r="T26" s="59" t="str">
        <f>IF(OR(M26="",P26=""),"",
IF(S26&lt;=Apoio!$M$21,Apoio!$H$21,
IF(S26&lt;=Apoio!$M$22,Apoio!$H$22,
IF(S26&lt;=Apoio!$M$23,Apoio!$H$23,
IF(S26&lt;=Apoio!$M$24,Apoio!$H$24,
IF(S26&lt;=Apoio!$M$25,Apoio!$H$25,
IF(S26&gt;Apoio!$M$25,Apoio!$H$26,)))))))</f>
        <v/>
      </c>
      <c r="V26" s="58" t="str">
        <f>IFERROR(VLOOKUP('1. Ambiente'!D$6,Apoio!$R$4:$X$9,MATCH(T26,Apoio!$R$4:$X$4,0),0),"-")</f>
        <v>-</v>
      </c>
      <c r="W26" s="15"/>
      <c r="X26" s="72" t="str">
        <f>IF(W26="","",
VLOOKUP(W26,Apoio!$R$20:$S$23,2,0))</f>
        <v/>
      </c>
      <c r="Y26" s="51"/>
      <c r="Z26" s="51"/>
      <c r="AA26" s="15"/>
      <c r="AB26" s="16"/>
      <c r="AC26" s="16"/>
      <c r="AE26" s="177" t="str">
        <f>IFERROR(
IF(J26="","",
VLOOKUP(J26,Apoio!$B$5:$F$9,4,0)),"-")</f>
        <v/>
      </c>
      <c r="AF26" s="61" t="str">
        <f t="shared" si="2"/>
        <v>-</v>
      </c>
      <c r="AG26" s="177" t="str">
        <f>IF(AF26="-","-",
IF(AND(AF26&gt;=Apoio!$K$21,AF26&lt;Apoio!$M$21),Apoio!$H$21,
IF(AND(AF26&gt;=Apoio!$K$22,AF26&lt;Apoio!$M$22),Apoio!$H$22,
IF(AND(AF26&gt;=Apoio!$K$23,AF26&lt;Apoio!$M$23),Apoio!$H$23,
IF(AND(AF26&gt;=Apoio!$K$24,AF26&lt;Apoio!$M$24),Apoio!$H$24,
IF(AND(AF26&gt;=Apoio!$K$25,AF26&lt;Apoio!$M$25),Apoio!$H$25,
IF(AF26&gt;=Apoio!$K$26,Apoio!$H$26)))))))</f>
        <v>-</v>
      </c>
    </row>
    <row r="27" spans="1:33">
      <c r="A27" s="45"/>
      <c r="B27" s="3">
        <v>23</v>
      </c>
      <c r="C27" s="179" t="str">
        <f t="shared" si="1"/>
        <v/>
      </c>
      <c r="D27" s="3"/>
      <c r="E27" s="3"/>
      <c r="F27" s="3"/>
      <c r="G27" s="3"/>
      <c r="H27" s="46"/>
      <c r="I27" s="3"/>
      <c r="J27" s="3"/>
      <c r="K27" s="59" t="str">
        <f>IFERROR(
IF(J27="","",
VLOOKUP(J27,Apoio!$B$5:$F$9,2,0)),"-")</f>
        <v/>
      </c>
      <c r="L27" s="47"/>
      <c r="M27" s="48"/>
      <c r="N27" s="59" t="str">
        <f>IF(M27="","",
VLOOKUP(M27,Apoio!$H$4:$P$9,2,0))</f>
        <v/>
      </c>
      <c r="O27" s="59" t="str">
        <f>IF(M27="","",
VLOOKUP(M27,Apoio!$H$4:$P$9,4,0))</f>
        <v/>
      </c>
      <c r="P27" s="48"/>
      <c r="Q27" s="59" t="str">
        <f>IF(P27="","",
VLOOKUP(P27,Apoio!$H$12:$P$17,2,0))</f>
        <v/>
      </c>
      <c r="R27" s="59" t="str">
        <f>IF(P27="","",
VLOOKUP(P27,Apoio!$H$12:$P$17,4,0))</f>
        <v/>
      </c>
      <c r="S27" s="60" t="str">
        <f t="shared" si="0"/>
        <v/>
      </c>
      <c r="T27" s="59" t="str">
        <f>IF(OR(M27="",P27=""),"",
IF(S27&lt;=Apoio!$M$21,Apoio!$H$21,
IF(S27&lt;=Apoio!$M$22,Apoio!$H$22,
IF(S27&lt;=Apoio!$M$23,Apoio!$H$23,
IF(S27&lt;=Apoio!$M$24,Apoio!$H$24,
IF(S27&lt;=Apoio!$M$25,Apoio!$H$25,
IF(S27&gt;Apoio!$M$25,Apoio!$H$26,)))))))</f>
        <v/>
      </c>
      <c r="V27" s="58" t="str">
        <f>IFERROR(VLOOKUP('1. Ambiente'!D$6,Apoio!$R$4:$X$9,MATCH(T27,Apoio!$R$4:$X$4,0),0),"-")</f>
        <v>-</v>
      </c>
      <c r="W27" s="15"/>
      <c r="X27" s="72" t="str">
        <f>IF(W27="","",
VLOOKUP(W27,Apoio!$R$20:$S$23,2,0))</f>
        <v/>
      </c>
      <c r="Y27" s="51"/>
      <c r="Z27" s="51"/>
      <c r="AA27" s="15"/>
      <c r="AB27" s="16"/>
      <c r="AC27" s="16"/>
      <c r="AE27" s="177" t="str">
        <f>IFERROR(
IF(J27="","",
VLOOKUP(J27,Apoio!$B$5:$F$9,4,0)),"-")</f>
        <v/>
      </c>
      <c r="AF27" s="61" t="str">
        <f t="shared" si="2"/>
        <v>-</v>
      </c>
      <c r="AG27" s="177" t="str">
        <f>IF(AF27="-","-",
IF(AND(AF27&gt;=Apoio!$K$21,AF27&lt;Apoio!$M$21),Apoio!$H$21,
IF(AND(AF27&gt;=Apoio!$K$22,AF27&lt;Apoio!$M$22),Apoio!$H$22,
IF(AND(AF27&gt;=Apoio!$K$23,AF27&lt;Apoio!$M$23),Apoio!$H$23,
IF(AND(AF27&gt;=Apoio!$K$24,AF27&lt;Apoio!$M$24),Apoio!$H$24,
IF(AND(AF27&gt;=Apoio!$K$25,AF27&lt;Apoio!$M$25),Apoio!$H$25,
IF(AF27&gt;=Apoio!$K$26,Apoio!$H$26)))))))</f>
        <v>-</v>
      </c>
    </row>
    <row r="28" spans="1:33">
      <c r="A28" s="45"/>
      <c r="B28" s="3">
        <v>24</v>
      </c>
      <c r="C28" s="179" t="str">
        <f t="shared" si="1"/>
        <v/>
      </c>
      <c r="D28" s="3"/>
      <c r="E28" s="3"/>
      <c r="F28" s="3"/>
      <c r="G28" s="3"/>
      <c r="H28" s="46"/>
      <c r="I28" s="3"/>
      <c r="J28" s="3"/>
      <c r="K28" s="59" t="str">
        <f>IFERROR(
IF(J28="","",
VLOOKUP(J28,Apoio!$B$5:$F$9,2,0)),"-")</f>
        <v/>
      </c>
      <c r="L28" s="47"/>
      <c r="M28" s="48"/>
      <c r="N28" s="59" t="str">
        <f>IF(M28="","",
VLOOKUP(M28,Apoio!$H$4:$P$9,2,0))</f>
        <v/>
      </c>
      <c r="O28" s="59" t="str">
        <f>IF(M28="","",
VLOOKUP(M28,Apoio!$H$4:$P$9,4,0))</f>
        <v/>
      </c>
      <c r="P28" s="48"/>
      <c r="Q28" s="59" t="str">
        <f>IF(P28="","",
VLOOKUP(P28,Apoio!$H$12:$P$17,2,0))</f>
        <v/>
      </c>
      <c r="R28" s="59" t="str">
        <f>IF(P28="","",
VLOOKUP(P28,Apoio!$H$12:$P$17,4,0))</f>
        <v/>
      </c>
      <c r="S28" s="60" t="str">
        <f t="shared" si="0"/>
        <v/>
      </c>
      <c r="T28" s="59" t="str">
        <f>IF(OR(M28="",P28=""),"",
IF(S28&lt;=Apoio!$M$21,Apoio!$H$21,
IF(S28&lt;=Apoio!$M$22,Apoio!$H$22,
IF(S28&lt;=Apoio!$M$23,Apoio!$H$23,
IF(S28&lt;=Apoio!$M$24,Apoio!$H$24,
IF(S28&lt;=Apoio!$M$25,Apoio!$H$25,
IF(S28&gt;Apoio!$M$25,Apoio!$H$26,)))))))</f>
        <v/>
      </c>
      <c r="V28" s="58" t="str">
        <f>IFERROR(VLOOKUP('1. Ambiente'!D$6,Apoio!$R$4:$X$9,MATCH(T28,Apoio!$R$4:$X$4,0),0),"-")</f>
        <v>-</v>
      </c>
      <c r="W28" s="15"/>
      <c r="X28" s="72" t="str">
        <f>IF(W28="","",
VLOOKUP(W28,Apoio!$R$20:$S$23,2,0))</f>
        <v/>
      </c>
      <c r="Y28" s="51"/>
      <c r="Z28" s="51"/>
      <c r="AA28" s="15"/>
      <c r="AB28" s="16"/>
      <c r="AC28" s="16"/>
      <c r="AE28" s="177" t="str">
        <f>IFERROR(
IF(J28="","",
VLOOKUP(J28,Apoio!$B$5:$F$9,4,0)),"-")</f>
        <v/>
      </c>
      <c r="AF28" s="61" t="str">
        <f t="shared" si="2"/>
        <v>-</v>
      </c>
      <c r="AG28" s="177" t="str">
        <f>IF(AF28="-","-",
IF(AND(AF28&gt;=Apoio!$K$21,AF28&lt;Apoio!$M$21),Apoio!$H$21,
IF(AND(AF28&gt;=Apoio!$K$22,AF28&lt;Apoio!$M$22),Apoio!$H$22,
IF(AND(AF28&gt;=Apoio!$K$23,AF28&lt;Apoio!$M$23),Apoio!$H$23,
IF(AND(AF28&gt;=Apoio!$K$24,AF28&lt;Apoio!$M$24),Apoio!$H$24,
IF(AND(AF28&gt;=Apoio!$K$25,AF28&lt;Apoio!$M$25),Apoio!$H$25,
IF(AF28&gt;=Apoio!$K$26,Apoio!$H$26)))))))</f>
        <v>-</v>
      </c>
    </row>
    <row r="29" spans="1:33">
      <c r="A29" s="45"/>
      <c r="B29" s="3">
        <v>25</v>
      </c>
      <c r="C29" s="179" t="str">
        <f t="shared" si="1"/>
        <v/>
      </c>
      <c r="D29" s="3"/>
      <c r="E29" s="3"/>
      <c r="F29" s="3"/>
      <c r="G29" s="3"/>
      <c r="H29" s="46"/>
      <c r="I29" s="3"/>
      <c r="J29" s="3"/>
      <c r="K29" s="59" t="str">
        <f>IFERROR(
IF(J29="","",
VLOOKUP(J29,Apoio!$B$5:$F$9,2,0)),"-")</f>
        <v/>
      </c>
      <c r="L29" s="47"/>
      <c r="M29" s="48"/>
      <c r="N29" s="59" t="str">
        <f>IF(M29="","",
VLOOKUP(M29,Apoio!$H$4:$P$9,2,0))</f>
        <v/>
      </c>
      <c r="O29" s="59" t="str">
        <f>IF(M29="","",
VLOOKUP(M29,Apoio!$H$4:$P$9,4,0))</f>
        <v/>
      </c>
      <c r="P29" s="48"/>
      <c r="Q29" s="59" t="str">
        <f>IF(P29="","",
VLOOKUP(P29,Apoio!$H$12:$P$17,2,0))</f>
        <v/>
      </c>
      <c r="R29" s="59" t="str">
        <f>IF(P29="","",
VLOOKUP(P29,Apoio!$H$12:$P$17,4,0))</f>
        <v/>
      </c>
      <c r="S29" s="60" t="str">
        <f t="shared" si="0"/>
        <v/>
      </c>
      <c r="T29" s="59" t="str">
        <f>IF(OR(M29="",P29=""),"",
IF(S29&lt;=Apoio!$M$21,Apoio!$H$21,
IF(S29&lt;=Apoio!$M$22,Apoio!$H$22,
IF(S29&lt;=Apoio!$M$23,Apoio!$H$23,
IF(S29&lt;=Apoio!$M$24,Apoio!$H$24,
IF(S29&lt;=Apoio!$M$25,Apoio!$H$25,
IF(S29&gt;Apoio!$M$25,Apoio!$H$26,)))))))</f>
        <v/>
      </c>
      <c r="V29" s="58" t="str">
        <f>IFERROR(VLOOKUP('1. Ambiente'!D$6,Apoio!$R$4:$X$9,MATCH(T29,Apoio!$R$4:$X$4,0),0),"-")</f>
        <v>-</v>
      </c>
      <c r="W29" s="15"/>
      <c r="X29" s="72" t="str">
        <f>IF(W29="","",
VLOOKUP(W29,Apoio!$R$20:$S$23,2,0))</f>
        <v/>
      </c>
      <c r="Y29" s="51"/>
      <c r="Z29" s="51"/>
      <c r="AA29" s="15"/>
      <c r="AB29" s="16"/>
      <c r="AC29" s="16"/>
      <c r="AE29" s="177" t="str">
        <f>IFERROR(
IF(J29="","",
VLOOKUP(J29,Apoio!$B$5:$F$9,4,0)),"-")</f>
        <v/>
      </c>
      <c r="AF29" s="61" t="str">
        <f t="shared" si="2"/>
        <v>-</v>
      </c>
      <c r="AG29" s="177" t="str">
        <f>IF(AF29="-","-",
IF(AND(AF29&gt;=Apoio!$K$21,AF29&lt;Apoio!$M$21),Apoio!$H$21,
IF(AND(AF29&gt;=Apoio!$K$22,AF29&lt;Apoio!$M$22),Apoio!$H$22,
IF(AND(AF29&gt;=Apoio!$K$23,AF29&lt;Apoio!$M$23),Apoio!$H$23,
IF(AND(AF29&gt;=Apoio!$K$24,AF29&lt;Apoio!$M$24),Apoio!$H$24,
IF(AND(AF29&gt;=Apoio!$K$25,AF29&lt;Apoio!$M$25),Apoio!$H$25,
IF(AF29&gt;=Apoio!$K$26,Apoio!$H$26)))))))</f>
        <v>-</v>
      </c>
    </row>
    <row r="30" spans="1:33">
      <c r="A30" s="45"/>
      <c r="B30" s="3">
        <v>26</v>
      </c>
      <c r="C30" s="179" t="str">
        <f t="shared" si="1"/>
        <v/>
      </c>
      <c r="D30" s="3"/>
      <c r="E30" s="3"/>
      <c r="F30" s="3"/>
      <c r="G30" s="3"/>
      <c r="H30" s="46"/>
      <c r="I30" s="3"/>
      <c r="J30" s="3"/>
      <c r="K30" s="59" t="str">
        <f>IFERROR(
IF(J30="","",
VLOOKUP(J30,Apoio!$B$5:$F$9,2,0)),"-")</f>
        <v/>
      </c>
      <c r="L30" s="47"/>
      <c r="M30" s="48"/>
      <c r="N30" s="59" t="str">
        <f>IF(M30="","",
VLOOKUP(M30,Apoio!$H$4:$P$9,2,0))</f>
        <v/>
      </c>
      <c r="O30" s="59" t="str">
        <f>IF(M30="","",
VLOOKUP(M30,Apoio!$H$4:$P$9,4,0))</f>
        <v/>
      </c>
      <c r="P30" s="48"/>
      <c r="Q30" s="59" t="str">
        <f>IF(P30="","",
VLOOKUP(P30,Apoio!$H$12:$P$17,2,0))</f>
        <v/>
      </c>
      <c r="R30" s="59" t="str">
        <f>IF(P30="","",
VLOOKUP(P30,Apoio!$H$12:$P$17,4,0))</f>
        <v/>
      </c>
      <c r="S30" s="60" t="str">
        <f t="shared" si="0"/>
        <v/>
      </c>
      <c r="T30" s="59" t="str">
        <f>IF(OR(M30="",P30=""),"",
IF(S30&lt;=Apoio!$M$21,Apoio!$H$21,
IF(S30&lt;=Apoio!$M$22,Apoio!$H$22,
IF(S30&lt;=Apoio!$M$23,Apoio!$H$23,
IF(S30&lt;=Apoio!$M$24,Apoio!$H$24,
IF(S30&lt;=Apoio!$M$25,Apoio!$H$25,
IF(S30&gt;Apoio!$M$25,Apoio!$H$26,)))))))</f>
        <v/>
      </c>
      <c r="V30" s="58" t="str">
        <f>IFERROR(VLOOKUP('1. Ambiente'!D$6,Apoio!$R$4:$X$9,MATCH(T30,Apoio!$R$4:$X$4,0),0),"-")</f>
        <v>-</v>
      </c>
      <c r="W30" s="15"/>
      <c r="X30" s="72" t="str">
        <f>IF(W30="","",
VLOOKUP(W30,Apoio!$R$20:$S$23,2,0))</f>
        <v/>
      </c>
      <c r="Y30" s="51"/>
      <c r="Z30" s="51"/>
      <c r="AA30" s="15"/>
      <c r="AB30" s="16"/>
      <c r="AC30" s="16"/>
      <c r="AE30" s="177" t="str">
        <f>IFERROR(
IF(J30="","",
VLOOKUP(J30,Apoio!$B$5:$F$9,4,0)),"-")</f>
        <v/>
      </c>
      <c r="AF30" s="61" t="str">
        <f t="shared" si="2"/>
        <v>-</v>
      </c>
      <c r="AG30" s="177" t="str">
        <f>IF(AF30="-","-",
IF(AND(AF30&gt;=Apoio!$K$21,AF30&lt;Apoio!$M$21),Apoio!$H$21,
IF(AND(AF30&gt;=Apoio!$K$22,AF30&lt;Apoio!$M$22),Apoio!$H$22,
IF(AND(AF30&gt;=Apoio!$K$23,AF30&lt;Apoio!$M$23),Apoio!$H$23,
IF(AND(AF30&gt;=Apoio!$K$24,AF30&lt;Apoio!$M$24),Apoio!$H$24,
IF(AND(AF30&gt;=Apoio!$K$25,AF30&lt;Apoio!$M$25),Apoio!$H$25,
IF(AF30&gt;=Apoio!$K$26,Apoio!$H$26)))))))</f>
        <v>-</v>
      </c>
    </row>
    <row r="31" spans="1:33">
      <c r="A31" s="45"/>
      <c r="B31" s="3">
        <v>27</v>
      </c>
      <c r="C31" s="179" t="str">
        <f t="shared" si="1"/>
        <v/>
      </c>
      <c r="D31" s="3"/>
      <c r="E31" s="3"/>
      <c r="F31" s="3"/>
      <c r="G31" s="3"/>
      <c r="H31" s="46"/>
      <c r="I31" s="3"/>
      <c r="J31" s="3"/>
      <c r="K31" s="59" t="str">
        <f>IFERROR(
IF(J31="","",
VLOOKUP(J31,Apoio!$B$5:$F$9,2,0)),"-")</f>
        <v/>
      </c>
      <c r="L31" s="47"/>
      <c r="M31" s="48"/>
      <c r="N31" s="59" t="str">
        <f>IF(M31="","",
VLOOKUP(M31,Apoio!$H$4:$P$9,2,0))</f>
        <v/>
      </c>
      <c r="O31" s="59" t="str">
        <f>IF(M31="","",
VLOOKUP(M31,Apoio!$H$4:$P$9,4,0))</f>
        <v/>
      </c>
      <c r="P31" s="48"/>
      <c r="Q31" s="59" t="str">
        <f>IF(P31="","",
VLOOKUP(P31,Apoio!$H$12:$P$17,2,0))</f>
        <v/>
      </c>
      <c r="R31" s="59" t="str">
        <f>IF(P31="","",
VLOOKUP(P31,Apoio!$H$12:$P$17,4,0))</f>
        <v/>
      </c>
      <c r="S31" s="60" t="str">
        <f t="shared" si="0"/>
        <v/>
      </c>
      <c r="T31" s="59" t="str">
        <f>IF(OR(M31="",P31=""),"",
IF(S31&lt;=Apoio!$M$21,Apoio!$H$21,
IF(S31&lt;=Apoio!$M$22,Apoio!$H$22,
IF(S31&lt;=Apoio!$M$23,Apoio!$H$23,
IF(S31&lt;=Apoio!$M$24,Apoio!$H$24,
IF(S31&lt;=Apoio!$M$25,Apoio!$H$25,
IF(S31&gt;Apoio!$M$25,Apoio!$H$26,)))))))</f>
        <v/>
      </c>
      <c r="V31" s="58" t="str">
        <f>IFERROR(VLOOKUP('1. Ambiente'!D$6,Apoio!$R$4:$X$9,MATCH(T31,Apoio!$R$4:$X$4,0),0),"-")</f>
        <v>-</v>
      </c>
      <c r="W31" s="15"/>
      <c r="X31" s="72" t="str">
        <f>IF(W31="","",
VLOOKUP(W31,Apoio!$R$20:$S$23,2,0))</f>
        <v/>
      </c>
      <c r="Y31" s="51"/>
      <c r="Z31" s="51"/>
      <c r="AA31" s="15"/>
      <c r="AB31" s="16"/>
      <c r="AC31" s="16"/>
      <c r="AE31" s="177" t="str">
        <f>IFERROR(
IF(J31="","",
VLOOKUP(J31,Apoio!$B$5:$F$9,4,0)),"-")</f>
        <v/>
      </c>
      <c r="AF31" s="61" t="str">
        <f t="shared" si="2"/>
        <v>-</v>
      </c>
      <c r="AG31" s="177" t="str">
        <f>IF(AF31="-","-",
IF(AND(AF31&gt;=Apoio!$K$21,AF31&lt;Apoio!$M$21),Apoio!$H$21,
IF(AND(AF31&gt;=Apoio!$K$22,AF31&lt;Apoio!$M$22),Apoio!$H$22,
IF(AND(AF31&gt;=Apoio!$K$23,AF31&lt;Apoio!$M$23),Apoio!$H$23,
IF(AND(AF31&gt;=Apoio!$K$24,AF31&lt;Apoio!$M$24),Apoio!$H$24,
IF(AND(AF31&gt;=Apoio!$K$25,AF31&lt;Apoio!$M$25),Apoio!$H$25,
IF(AF31&gt;=Apoio!$K$26,Apoio!$H$26)))))))</f>
        <v>-</v>
      </c>
    </row>
    <row r="32" spans="1:33">
      <c r="A32" s="45"/>
      <c r="B32" s="3">
        <v>28</v>
      </c>
      <c r="C32" s="179" t="str">
        <f t="shared" si="1"/>
        <v/>
      </c>
      <c r="D32" s="3"/>
      <c r="E32" s="3"/>
      <c r="F32" s="3"/>
      <c r="G32" s="3"/>
      <c r="H32" s="46"/>
      <c r="I32" s="3"/>
      <c r="J32" s="3"/>
      <c r="K32" s="59" t="str">
        <f>IFERROR(
IF(J32="","",
VLOOKUP(J32,Apoio!$B$5:$F$9,2,0)),"-")</f>
        <v/>
      </c>
      <c r="L32" s="47"/>
      <c r="M32" s="48"/>
      <c r="N32" s="59" t="str">
        <f>IF(M32="","",
VLOOKUP(M32,Apoio!$H$4:$P$9,2,0))</f>
        <v/>
      </c>
      <c r="O32" s="59" t="str">
        <f>IF(M32="","",
VLOOKUP(M32,Apoio!$H$4:$P$9,4,0))</f>
        <v/>
      </c>
      <c r="P32" s="48"/>
      <c r="Q32" s="59" t="str">
        <f>IF(P32="","",
VLOOKUP(P32,Apoio!$H$12:$P$17,2,0))</f>
        <v/>
      </c>
      <c r="R32" s="59" t="str">
        <f>IF(P32="","",
VLOOKUP(P32,Apoio!$H$12:$P$17,4,0))</f>
        <v/>
      </c>
      <c r="S32" s="60" t="str">
        <f t="shared" si="0"/>
        <v/>
      </c>
      <c r="T32" s="59" t="str">
        <f>IF(OR(M32="",P32=""),"",
IF(S32&lt;=Apoio!$M$21,Apoio!$H$21,
IF(S32&lt;=Apoio!$M$22,Apoio!$H$22,
IF(S32&lt;=Apoio!$M$23,Apoio!$H$23,
IF(S32&lt;=Apoio!$M$24,Apoio!$H$24,
IF(S32&lt;=Apoio!$M$25,Apoio!$H$25,
IF(S32&gt;Apoio!$M$25,Apoio!$H$26,)))))))</f>
        <v/>
      </c>
      <c r="V32" s="58" t="str">
        <f>IFERROR(VLOOKUP('1. Ambiente'!D$6,Apoio!$R$4:$X$9,MATCH(T32,Apoio!$R$4:$X$4,0),0),"-")</f>
        <v>-</v>
      </c>
      <c r="W32" s="15"/>
      <c r="X32" s="72" t="str">
        <f>IF(W32="","",
VLOOKUP(W32,Apoio!$R$20:$S$23,2,0))</f>
        <v/>
      </c>
      <c r="Y32" s="51"/>
      <c r="Z32" s="51"/>
      <c r="AA32" s="15"/>
      <c r="AB32" s="16"/>
      <c r="AC32" s="16"/>
      <c r="AE32" s="177" t="str">
        <f>IFERROR(
IF(J32="","",
VLOOKUP(J32,Apoio!$B$5:$F$9,4,0)),"-")</f>
        <v/>
      </c>
      <c r="AF32" s="61" t="str">
        <f t="shared" si="2"/>
        <v>-</v>
      </c>
      <c r="AG32" s="177" t="str">
        <f>IF(AF32="-","-",
IF(AND(AF32&gt;=Apoio!$K$21,AF32&lt;Apoio!$M$21),Apoio!$H$21,
IF(AND(AF32&gt;=Apoio!$K$22,AF32&lt;Apoio!$M$22),Apoio!$H$22,
IF(AND(AF32&gt;=Apoio!$K$23,AF32&lt;Apoio!$M$23),Apoio!$H$23,
IF(AND(AF32&gt;=Apoio!$K$24,AF32&lt;Apoio!$M$24),Apoio!$H$24,
IF(AND(AF32&gt;=Apoio!$K$25,AF32&lt;Apoio!$M$25),Apoio!$H$25,
IF(AF32&gt;=Apoio!$K$26,Apoio!$H$26)))))))</f>
        <v>-</v>
      </c>
    </row>
    <row r="33" spans="1:33">
      <c r="A33" s="45"/>
      <c r="B33" s="3">
        <v>29</v>
      </c>
      <c r="C33" s="179" t="str">
        <f t="shared" si="1"/>
        <v/>
      </c>
      <c r="D33" s="3"/>
      <c r="E33" s="3"/>
      <c r="F33" s="3"/>
      <c r="G33" s="3"/>
      <c r="H33" s="46"/>
      <c r="I33" s="3"/>
      <c r="J33" s="3"/>
      <c r="K33" s="59" t="str">
        <f>IFERROR(
IF(J33="","",
VLOOKUP(J33,Apoio!$B$5:$F$9,2,0)),"-")</f>
        <v/>
      </c>
      <c r="L33" s="47"/>
      <c r="M33" s="48"/>
      <c r="N33" s="59" t="str">
        <f>IF(M33="","",
VLOOKUP(M33,Apoio!$H$4:$P$9,2,0))</f>
        <v/>
      </c>
      <c r="O33" s="59" t="str">
        <f>IF(M33="","",
VLOOKUP(M33,Apoio!$H$4:$P$9,4,0))</f>
        <v/>
      </c>
      <c r="P33" s="48"/>
      <c r="Q33" s="59" t="str">
        <f>IF(P33="","",
VLOOKUP(P33,Apoio!$H$12:$P$17,2,0))</f>
        <v/>
      </c>
      <c r="R33" s="59" t="str">
        <f>IF(P33="","",
VLOOKUP(P33,Apoio!$H$12:$P$17,4,0))</f>
        <v/>
      </c>
      <c r="S33" s="60" t="str">
        <f t="shared" si="0"/>
        <v/>
      </c>
      <c r="T33" s="59" t="str">
        <f>IF(OR(M33="",P33=""),"",
IF(S33&lt;=Apoio!$M$21,Apoio!$H$21,
IF(S33&lt;=Apoio!$M$22,Apoio!$H$22,
IF(S33&lt;=Apoio!$M$23,Apoio!$H$23,
IF(S33&lt;=Apoio!$M$24,Apoio!$H$24,
IF(S33&lt;=Apoio!$M$25,Apoio!$H$25,
IF(S33&gt;Apoio!$M$25,Apoio!$H$26,)))))))</f>
        <v/>
      </c>
      <c r="V33" s="58" t="str">
        <f>IFERROR(VLOOKUP('1. Ambiente'!D$6,Apoio!$R$4:$X$9,MATCH(T33,Apoio!$R$4:$X$4,0),0),"-")</f>
        <v>-</v>
      </c>
      <c r="W33" s="15"/>
      <c r="X33" s="72" t="str">
        <f>IF(W33="","",
VLOOKUP(W33,Apoio!$R$20:$S$23,2,0))</f>
        <v/>
      </c>
      <c r="Y33" s="51"/>
      <c r="Z33" s="51"/>
      <c r="AA33" s="15"/>
      <c r="AB33" s="16"/>
      <c r="AC33" s="16"/>
      <c r="AE33" s="177" t="str">
        <f>IFERROR(
IF(J33="","",
VLOOKUP(J33,Apoio!$B$5:$F$9,4,0)),"-")</f>
        <v/>
      </c>
      <c r="AF33" s="61" t="str">
        <f t="shared" si="2"/>
        <v>-</v>
      </c>
      <c r="AG33" s="177" t="str">
        <f>IF(AF33="-","-",
IF(AND(AF33&gt;=Apoio!$K$21,AF33&lt;Apoio!$M$21),Apoio!$H$21,
IF(AND(AF33&gt;=Apoio!$K$22,AF33&lt;Apoio!$M$22),Apoio!$H$22,
IF(AND(AF33&gt;=Apoio!$K$23,AF33&lt;Apoio!$M$23),Apoio!$H$23,
IF(AND(AF33&gt;=Apoio!$K$24,AF33&lt;Apoio!$M$24),Apoio!$H$24,
IF(AND(AF33&gt;=Apoio!$K$25,AF33&lt;Apoio!$M$25),Apoio!$H$25,
IF(AF33&gt;=Apoio!$K$26,Apoio!$H$26)))))))</f>
        <v>-</v>
      </c>
    </row>
    <row r="34" spans="1:33">
      <c r="A34" s="45"/>
      <c r="B34" s="3">
        <v>30</v>
      </c>
      <c r="C34" s="179" t="str">
        <f t="shared" si="1"/>
        <v/>
      </c>
      <c r="D34" s="3"/>
      <c r="E34" s="3"/>
      <c r="F34" s="3"/>
      <c r="G34" s="3"/>
      <c r="H34" s="46"/>
      <c r="I34" s="3"/>
      <c r="J34" s="3"/>
      <c r="K34" s="59" t="str">
        <f>IFERROR(
IF(J34="","",
VLOOKUP(J34,Apoio!$B$5:$F$9,2,0)),"-")</f>
        <v/>
      </c>
      <c r="L34" s="47"/>
      <c r="M34" s="48"/>
      <c r="N34" s="59" t="str">
        <f>IF(M34="","",
VLOOKUP(M34,Apoio!$H$4:$P$9,2,0))</f>
        <v/>
      </c>
      <c r="O34" s="59" t="str">
        <f>IF(M34="","",
VLOOKUP(M34,Apoio!$H$4:$P$9,4,0))</f>
        <v/>
      </c>
      <c r="P34" s="48"/>
      <c r="Q34" s="59" t="str">
        <f>IF(P34="","",
VLOOKUP(P34,Apoio!$H$12:$P$17,2,0))</f>
        <v/>
      </c>
      <c r="R34" s="59" t="str">
        <f>IF(P34="","",
VLOOKUP(P34,Apoio!$H$12:$P$17,4,0))</f>
        <v/>
      </c>
      <c r="S34" s="60" t="str">
        <f t="shared" si="0"/>
        <v/>
      </c>
      <c r="T34" s="59" t="str">
        <f>IF(OR(M34="",P34=""),"",
IF(S34&lt;=Apoio!$M$21,Apoio!$H$21,
IF(S34&lt;=Apoio!$M$22,Apoio!$H$22,
IF(S34&lt;=Apoio!$M$23,Apoio!$H$23,
IF(S34&lt;=Apoio!$M$24,Apoio!$H$24,
IF(S34&lt;=Apoio!$M$25,Apoio!$H$25,
IF(S34&gt;Apoio!$M$25,Apoio!$H$26,)))))))</f>
        <v/>
      </c>
      <c r="V34" s="58" t="str">
        <f>IFERROR(VLOOKUP('1. Ambiente'!D$6,Apoio!$R$4:$X$9,MATCH(T34,Apoio!$R$4:$X$4,0),0),"-")</f>
        <v>-</v>
      </c>
      <c r="W34" s="15"/>
      <c r="X34" s="72" t="str">
        <f>IF(W34="","",
VLOOKUP(W34,Apoio!$R$20:$S$23,2,0))</f>
        <v/>
      </c>
      <c r="Y34" s="51"/>
      <c r="Z34" s="51"/>
      <c r="AA34" s="15"/>
      <c r="AB34" s="16"/>
      <c r="AC34" s="16"/>
      <c r="AE34" s="177" t="str">
        <f>IFERROR(
IF(J34="","",
VLOOKUP(J34,Apoio!$B$5:$F$9,4,0)),"-")</f>
        <v/>
      </c>
      <c r="AF34" s="61" t="str">
        <f t="shared" si="2"/>
        <v>-</v>
      </c>
      <c r="AG34" s="177" t="str">
        <f>IF(AF34="-","-",
IF(AND(AF34&gt;=Apoio!$K$21,AF34&lt;Apoio!$M$21),Apoio!$H$21,
IF(AND(AF34&gt;=Apoio!$K$22,AF34&lt;Apoio!$M$22),Apoio!$H$22,
IF(AND(AF34&gt;=Apoio!$K$23,AF34&lt;Apoio!$M$23),Apoio!$H$23,
IF(AND(AF34&gt;=Apoio!$K$24,AF34&lt;Apoio!$M$24),Apoio!$H$24,
IF(AND(AF34&gt;=Apoio!$K$25,AF34&lt;Apoio!$M$25),Apoio!$H$25,
IF(AF34&gt;=Apoio!$K$26,Apoio!$H$26)))))))</f>
        <v>-</v>
      </c>
    </row>
    <row r="35" spans="1:33">
      <c r="A35" s="45"/>
      <c r="B35" s="3">
        <v>31</v>
      </c>
      <c r="C35" s="179" t="str">
        <f t="shared" si="1"/>
        <v/>
      </c>
      <c r="D35" s="3"/>
      <c r="E35" s="3"/>
      <c r="F35" s="3"/>
      <c r="G35" s="3"/>
      <c r="H35" s="46"/>
      <c r="I35" s="3"/>
      <c r="J35" s="3"/>
      <c r="K35" s="59" t="str">
        <f>IFERROR(
IF(J35="","",
VLOOKUP(J35,Apoio!$B$5:$F$9,2,0)),"-")</f>
        <v/>
      </c>
      <c r="L35" s="47"/>
      <c r="M35" s="48"/>
      <c r="N35" s="59" t="str">
        <f>IF(M35="","",
VLOOKUP(M35,Apoio!$H$4:$P$9,2,0))</f>
        <v/>
      </c>
      <c r="O35" s="59" t="str">
        <f>IF(M35="","",
VLOOKUP(M35,Apoio!$H$4:$P$9,4,0))</f>
        <v/>
      </c>
      <c r="P35" s="48"/>
      <c r="Q35" s="59" t="str">
        <f>IF(P35="","",
VLOOKUP(P35,Apoio!$H$12:$P$17,2,0))</f>
        <v/>
      </c>
      <c r="R35" s="59" t="str">
        <f>IF(P35="","",
VLOOKUP(P35,Apoio!$H$12:$P$17,4,0))</f>
        <v/>
      </c>
      <c r="S35" s="60" t="str">
        <f t="shared" si="0"/>
        <v/>
      </c>
      <c r="T35" s="59" t="str">
        <f>IF(OR(M35="",P35=""),"",
IF(S35&lt;=Apoio!$M$21,Apoio!$H$21,
IF(S35&lt;=Apoio!$M$22,Apoio!$H$22,
IF(S35&lt;=Apoio!$M$23,Apoio!$H$23,
IF(S35&lt;=Apoio!$M$24,Apoio!$H$24,
IF(S35&lt;=Apoio!$M$25,Apoio!$H$25,
IF(S35&gt;Apoio!$M$25,Apoio!$H$26,)))))))</f>
        <v/>
      </c>
      <c r="V35" s="58" t="str">
        <f>IFERROR(VLOOKUP('1. Ambiente'!D$6,Apoio!$R$4:$X$9,MATCH(T35,Apoio!$R$4:$X$4,0),0),"-")</f>
        <v>-</v>
      </c>
      <c r="W35" s="15"/>
      <c r="X35" s="72" t="str">
        <f>IF(W35="","",
VLOOKUP(W35,Apoio!$R$20:$S$23,2,0))</f>
        <v/>
      </c>
      <c r="Y35" s="51"/>
      <c r="Z35" s="51"/>
      <c r="AA35" s="15"/>
      <c r="AB35" s="16"/>
      <c r="AC35" s="16"/>
      <c r="AE35" s="177" t="str">
        <f>IFERROR(
IF(J35="","",
VLOOKUP(J35,Apoio!$B$5:$F$9,4,0)),"-")</f>
        <v/>
      </c>
      <c r="AF35" s="61" t="str">
        <f t="shared" si="2"/>
        <v>-</v>
      </c>
      <c r="AG35" s="177" t="str">
        <f>IF(AF35="-","-",
IF(AND(AF35&gt;=Apoio!$K$21,AF35&lt;Apoio!$M$21),Apoio!$H$21,
IF(AND(AF35&gt;=Apoio!$K$22,AF35&lt;Apoio!$M$22),Apoio!$H$22,
IF(AND(AF35&gt;=Apoio!$K$23,AF35&lt;Apoio!$M$23),Apoio!$H$23,
IF(AND(AF35&gt;=Apoio!$K$24,AF35&lt;Apoio!$M$24),Apoio!$H$24,
IF(AND(AF35&gt;=Apoio!$K$25,AF35&lt;Apoio!$M$25),Apoio!$H$25,
IF(AF35&gt;=Apoio!$K$26,Apoio!$H$26)))))))</f>
        <v>-</v>
      </c>
    </row>
    <row r="36" spans="1:33">
      <c r="A36" s="45"/>
      <c r="B36" s="3">
        <v>32</v>
      </c>
      <c r="C36" s="179" t="str">
        <f t="shared" si="1"/>
        <v/>
      </c>
      <c r="D36" s="3"/>
      <c r="E36" s="3"/>
      <c r="F36" s="3"/>
      <c r="G36" s="3"/>
      <c r="H36" s="46"/>
      <c r="I36" s="3"/>
      <c r="J36" s="3"/>
      <c r="K36" s="59" t="str">
        <f>IFERROR(
IF(J36="","",
VLOOKUP(J36,Apoio!$B$5:$F$9,2,0)),"-")</f>
        <v/>
      </c>
      <c r="L36" s="47"/>
      <c r="M36" s="48"/>
      <c r="N36" s="59" t="str">
        <f>IF(M36="","",
VLOOKUP(M36,Apoio!$H$4:$P$9,2,0))</f>
        <v/>
      </c>
      <c r="O36" s="59" t="str">
        <f>IF(M36="","",
VLOOKUP(M36,Apoio!$H$4:$P$9,4,0))</f>
        <v/>
      </c>
      <c r="P36" s="48"/>
      <c r="Q36" s="59" t="str">
        <f>IF(P36="","",
VLOOKUP(P36,Apoio!$H$12:$P$17,2,0))</f>
        <v/>
      </c>
      <c r="R36" s="59" t="str">
        <f>IF(P36="","",
VLOOKUP(P36,Apoio!$H$12:$P$17,4,0))</f>
        <v/>
      </c>
      <c r="S36" s="60" t="str">
        <f t="shared" si="0"/>
        <v/>
      </c>
      <c r="T36" s="59" t="str">
        <f>IF(OR(M36="",P36=""),"",
IF(S36&lt;=Apoio!$M$21,Apoio!$H$21,
IF(S36&lt;=Apoio!$M$22,Apoio!$H$22,
IF(S36&lt;=Apoio!$M$23,Apoio!$H$23,
IF(S36&lt;=Apoio!$M$24,Apoio!$H$24,
IF(S36&lt;=Apoio!$M$25,Apoio!$H$25,
IF(S36&gt;Apoio!$M$25,Apoio!$H$26,)))))))</f>
        <v/>
      </c>
      <c r="V36" s="58" t="str">
        <f>IFERROR(VLOOKUP('1. Ambiente'!D$6,Apoio!$R$4:$X$9,MATCH(T36,Apoio!$R$4:$X$4,0),0),"-")</f>
        <v>-</v>
      </c>
      <c r="W36" s="15"/>
      <c r="X36" s="72" t="str">
        <f>IF(W36="","",
VLOOKUP(W36,Apoio!$R$20:$S$23,2,0))</f>
        <v/>
      </c>
      <c r="Y36" s="51"/>
      <c r="Z36" s="51"/>
      <c r="AA36" s="15"/>
      <c r="AB36" s="16"/>
      <c r="AC36" s="16"/>
      <c r="AE36" s="177" t="str">
        <f>IFERROR(
IF(J36="","",
VLOOKUP(J36,Apoio!$B$5:$F$9,4,0)),"-")</f>
        <v/>
      </c>
      <c r="AF36" s="61" t="str">
        <f t="shared" si="2"/>
        <v>-</v>
      </c>
      <c r="AG36" s="177" t="str">
        <f>IF(AF36="-","-",
IF(AND(AF36&gt;=Apoio!$K$21,AF36&lt;Apoio!$M$21),Apoio!$H$21,
IF(AND(AF36&gt;=Apoio!$K$22,AF36&lt;Apoio!$M$22),Apoio!$H$22,
IF(AND(AF36&gt;=Apoio!$K$23,AF36&lt;Apoio!$M$23),Apoio!$H$23,
IF(AND(AF36&gt;=Apoio!$K$24,AF36&lt;Apoio!$M$24),Apoio!$H$24,
IF(AND(AF36&gt;=Apoio!$K$25,AF36&lt;Apoio!$M$25),Apoio!$H$25,
IF(AF36&gt;=Apoio!$K$26,Apoio!$H$26)))))))</f>
        <v>-</v>
      </c>
    </row>
    <row r="37" spans="1:33">
      <c r="A37" s="45"/>
      <c r="B37" s="3">
        <v>33</v>
      </c>
      <c r="C37" s="179" t="str">
        <f t="shared" si="1"/>
        <v/>
      </c>
      <c r="D37" s="3"/>
      <c r="E37" s="3"/>
      <c r="F37" s="3"/>
      <c r="G37" s="3"/>
      <c r="H37" s="46"/>
      <c r="I37" s="3"/>
      <c r="J37" s="3"/>
      <c r="K37" s="59" t="str">
        <f>IFERROR(
IF(J37="","",
VLOOKUP(J37,Apoio!$B$5:$F$9,2,0)),"-")</f>
        <v/>
      </c>
      <c r="L37" s="47"/>
      <c r="M37" s="48"/>
      <c r="N37" s="59" t="str">
        <f>IF(M37="","",
VLOOKUP(M37,Apoio!$H$4:$P$9,2,0))</f>
        <v/>
      </c>
      <c r="O37" s="59" t="str">
        <f>IF(M37="","",
VLOOKUP(M37,Apoio!$H$4:$P$9,4,0))</f>
        <v/>
      </c>
      <c r="P37" s="48"/>
      <c r="Q37" s="59" t="str">
        <f>IF(P37="","",
VLOOKUP(P37,Apoio!$H$12:$P$17,2,0))</f>
        <v/>
      </c>
      <c r="R37" s="59" t="str">
        <f>IF(P37="","",
VLOOKUP(P37,Apoio!$H$12:$P$17,4,0))</f>
        <v/>
      </c>
      <c r="S37" s="60" t="str">
        <f t="shared" si="0"/>
        <v/>
      </c>
      <c r="T37" s="59" t="str">
        <f>IF(OR(M37="",P37=""),"",
IF(S37&lt;=Apoio!$M$21,Apoio!$H$21,
IF(S37&lt;=Apoio!$M$22,Apoio!$H$22,
IF(S37&lt;=Apoio!$M$23,Apoio!$H$23,
IF(S37&lt;=Apoio!$M$24,Apoio!$H$24,
IF(S37&lt;=Apoio!$M$25,Apoio!$H$25,
IF(S37&gt;Apoio!$M$25,Apoio!$H$26,)))))))</f>
        <v/>
      </c>
      <c r="V37" s="58" t="str">
        <f>IFERROR(VLOOKUP('1. Ambiente'!D$6,Apoio!$R$4:$X$9,MATCH(T37,Apoio!$R$4:$X$4,0),0),"-")</f>
        <v>-</v>
      </c>
      <c r="W37" s="15"/>
      <c r="X37" s="72" t="str">
        <f>IF(W37="","",
VLOOKUP(W37,Apoio!$R$20:$S$23,2,0))</f>
        <v/>
      </c>
      <c r="Y37" s="51"/>
      <c r="Z37" s="51"/>
      <c r="AA37" s="15"/>
      <c r="AB37" s="16"/>
      <c r="AC37" s="16"/>
      <c r="AE37" s="177" t="str">
        <f>IFERROR(
IF(J37="","",
VLOOKUP(J37,Apoio!$B$5:$F$9,4,0)),"-")</f>
        <v/>
      </c>
      <c r="AF37" s="61" t="str">
        <f t="shared" si="2"/>
        <v>-</v>
      </c>
      <c r="AG37" s="177" t="str">
        <f>IF(AF37="-","-",
IF(AND(AF37&gt;=Apoio!$K$21,AF37&lt;Apoio!$M$21),Apoio!$H$21,
IF(AND(AF37&gt;=Apoio!$K$22,AF37&lt;Apoio!$M$22),Apoio!$H$22,
IF(AND(AF37&gt;=Apoio!$K$23,AF37&lt;Apoio!$M$23),Apoio!$H$23,
IF(AND(AF37&gt;=Apoio!$K$24,AF37&lt;Apoio!$M$24),Apoio!$H$24,
IF(AND(AF37&gt;=Apoio!$K$25,AF37&lt;Apoio!$M$25),Apoio!$H$25,
IF(AF37&gt;=Apoio!$K$26,Apoio!$H$26)))))))</f>
        <v>-</v>
      </c>
    </row>
    <row r="38" spans="1:33">
      <c r="A38" s="45"/>
      <c r="B38" s="3">
        <v>34</v>
      </c>
      <c r="C38" s="179" t="str">
        <f t="shared" si="1"/>
        <v/>
      </c>
      <c r="D38" s="3"/>
      <c r="E38" s="3"/>
      <c r="F38" s="3"/>
      <c r="G38" s="3"/>
      <c r="H38" s="46"/>
      <c r="I38" s="3"/>
      <c r="J38" s="3"/>
      <c r="K38" s="59" t="str">
        <f>IFERROR(
IF(J38="","",
VLOOKUP(J38,Apoio!$B$5:$F$9,2,0)),"-")</f>
        <v/>
      </c>
      <c r="L38" s="47"/>
      <c r="M38" s="48"/>
      <c r="N38" s="59" t="str">
        <f>IF(M38="","",
VLOOKUP(M38,Apoio!$H$4:$P$9,2,0))</f>
        <v/>
      </c>
      <c r="O38" s="59" t="str">
        <f>IF(M38="","",
VLOOKUP(M38,Apoio!$H$4:$P$9,4,0))</f>
        <v/>
      </c>
      <c r="P38" s="48"/>
      <c r="Q38" s="59" t="str">
        <f>IF(P38="","",
VLOOKUP(P38,Apoio!$H$12:$P$17,2,0))</f>
        <v/>
      </c>
      <c r="R38" s="59" t="str">
        <f>IF(P38="","",
VLOOKUP(P38,Apoio!$H$12:$P$17,4,0))</f>
        <v/>
      </c>
      <c r="S38" s="60" t="str">
        <f t="shared" si="0"/>
        <v/>
      </c>
      <c r="T38" s="59" t="str">
        <f>IF(OR(M38="",P38=""),"",
IF(S38&lt;=Apoio!$M$21,Apoio!$H$21,
IF(S38&lt;=Apoio!$M$22,Apoio!$H$22,
IF(S38&lt;=Apoio!$M$23,Apoio!$H$23,
IF(S38&lt;=Apoio!$M$24,Apoio!$H$24,
IF(S38&lt;=Apoio!$M$25,Apoio!$H$25,
IF(S38&gt;Apoio!$M$25,Apoio!$H$26,)))))))</f>
        <v/>
      </c>
      <c r="V38" s="58" t="str">
        <f>IFERROR(VLOOKUP('1. Ambiente'!D$6,Apoio!$R$4:$X$9,MATCH(T38,Apoio!$R$4:$X$4,0),0),"-")</f>
        <v>-</v>
      </c>
      <c r="W38" s="15"/>
      <c r="X38" s="72" t="str">
        <f>IF(W38="","",
VLOOKUP(W38,Apoio!$R$20:$S$23,2,0))</f>
        <v/>
      </c>
      <c r="Y38" s="51"/>
      <c r="Z38" s="51"/>
      <c r="AA38" s="15"/>
      <c r="AB38" s="16"/>
      <c r="AC38" s="16"/>
      <c r="AE38" s="177" t="str">
        <f>IFERROR(
IF(J38="","",
VLOOKUP(J38,Apoio!$B$5:$F$9,4,0)),"-")</f>
        <v/>
      </c>
      <c r="AF38" s="61" t="str">
        <f t="shared" si="2"/>
        <v>-</v>
      </c>
      <c r="AG38" s="177" t="str">
        <f>IF(AF38="-","-",
IF(AND(AF38&gt;=Apoio!$K$21,AF38&lt;Apoio!$M$21),Apoio!$H$21,
IF(AND(AF38&gt;=Apoio!$K$22,AF38&lt;Apoio!$M$22),Apoio!$H$22,
IF(AND(AF38&gt;=Apoio!$K$23,AF38&lt;Apoio!$M$23),Apoio!$H$23,
IF(AND(AF38&gt;=Apoio!$K$24,AF38&lt;Apoio!$M$24),Apoio!$H$24,
IF(AND(AF38&gt;=Apoio!$K$25,AF38&lt;Apoio!$M$25),Apoio!$H$25,
IF(AF38&gt;=Apoio!$K$26,Apoio!$H$26)))))))</f>
        <v>-</v>
      </c>
    </row>
    <row r="39" spans="1:33">
      <c r="A39" s="45"/>
      <c r="B39" s="3">
        <v>35</v>
      </c>
      <c r="C39" s="179" t="str">
        <f t="shared" si="1"/>
        <v/>
      </c>
      <c r="D39" s="3"/>
      <c r="E39" s="3"/>
      <c r="F39" s="3"/>
      <c r="G39" s="3"/>
      <c r="H39" s="46"/>
      <c r="I39" s="3"/>
      <c r="J39" s="3"/>
      <c r="K39" s="59" t="str">
        <f>IFERROR(
IF(J39="","",
VLOOKUP(J39,Apoio!$B$5:$F$9,2,0)),"-")</f>
        <v/>
      </c>
      <c r="L39" s="47"/>
      <c r="M39" s="48"/>
      <c r="N39" s="59" t="str">
        <f>IF(M39="","",
VLOOKUP(M39,Apoio!$H$4:$P$9,2,0))</f>
        <v/>
      </c>
      <c r="O39" s="59" t="str">
        <f>IF(M39="","",
VLOOKUP(M39,Apoio!$H$4:$P$9,4,0))</f>
        <v/>
      </c>
      <c r="P39" s="48"/>
      <c r="Q39" s="59" t="str">
        <f>IF(P39="","",
VLOOKUP(P39,Apoio!$H$12:$P$17,2,0))</f>
        <v/>
      </c>
      <c r="R39" s="59" t="str">
        <f>IF(P39="","",
VLOOKUP(P39,Apoio!$H$12:$P$17,4,0))</f>
        <v/>
      </c>
      <c r="S39" s="60" t="str">
        <f t="shared" si="0"/>
        <v/>
      </c>
      <c r="T39" s="59" t="str">
        <f>IF(OR(M39="",P39=""),"",
IF(S39&lt;=Apoio!$M$21,Apoio!$H$21,
IF(S39&lt;=Apoio!$M$22,Apoio!$H$22,
IF(S39&lt;=Apoio!$M$23,Apoio!$H$23,
IF(S39&lt;=Apoio!$M$24,Apoio!$H$24,
IF(S39&lt;=Apoio!$M$25,Apoio!$H$25,
IF(S39&gt;Apoio!$M$25,Apoio!$H$26,)))))))</f>
        <v/>
      </c>
      <c r="V39" s="58" t="str">
        <f>IFERROR(VLOOKUP('1. Ambiente'!D$6,Apoio!$R$4:$X$9,MATCH(T39,Apoio!$R$4:$X$4,0),0),"-")</f>
        <v>-</v>
      </c>
      <c r="W39" s="15"/>
      <c r="X39" s="72" t="str">
        <f>IF(W39="","",
VLOOKUP(W39,Apoio!$R$20:$S$23,2,0))</f>
        <v/>
      </c>
      <c r="Y39" s="51"/>
      <c r="Z39" s="51"/>
      <c r="AA39" s="15"/>
      <c r="AB39" s="16"/>
      <c r="AC39" s="16"/>
      <c r="AE39" s="177" t="str">
        <f>IFERROR(
IF(J39="","",
VLOOKUP(J39,Apoio!$B$5:$F$9,4,0)),"-")</f>
        <v/>
      </c>
      <c r="AF39" s="61" t="str">
        <f t="shared" si="2"/>
        <v>-</v>
      </c>
      <c r="AG39" s="177" t="str">
        <f>IF(AF39="-","-",
IF(AND(AF39&gt;=Apoio!$K$21,AF39&lt;Apoio!$M$21),Apoio!$H$21,
IF(AND(AF39&gt;=Apoio!$K$22,AF39&lt;Apoio!$M$22),Apoio!$H$22,
IF(AND(AF39&gt;=Apoio!$K$23,AF39&lt;Apoio!$M$23),Apoio!$H$23,
IF(AND(AF39&gt;=Apoio!$K$24,AF39&lt;Apoio!$M$24),Apoio!$H$24,
IF(AND(AF39&gt;=Apoio!$K$25,AF39&lt;Apoio!$M$25),Apoio!$H$25,
IF(AF39&gt;=Apoio!$K$26,Apoio!$H$26)))))))</f>
        <v>-</v>
      </c>
    </row>
    <row r="40" spans="1:33">
      <c r="A40" s="45"/>
      <c r="B40" s="3">
        <v>36</v>
      </c>
      <c r="C40" s="179" t="str">
        <f t="shared" si="1"/>
        <v/>
      </c>
      <c r="D40" s="3"/>
      <c r="E40" s="3"/>
      <c r="F40" s="3"/>
      <c r="G40" s="3"/>
      <c r="H40" s="46"/>
      <c r="I40" s="3"/>
      <c r="J40" s="3"/>
      <c r="K40" s="59" t="str">
        <f>IFERROR(
IF(J40="","",
VLOOKUP(J40,Apoio!$B$5:$F$9,2,0)),"-")</f>
        <v/>
      </c>
      <c r="L40" s="47"/>
      <c r="M40" s="48"/>
      <c r="N40" s="59" t="str">
        <f>IF(M40="","",
VLOOKUP(M40,Apoio!$H$4:$P$9,2,0))</f>
        <v/>
      </c>
      <c r="O40" s="59" t="str">
        <f>IF(M40="","",
VLOOKUP(M40,Apoio!$H$4:$P$9,4,0))</f>
        <v/>
      </c>
      <c r="P40" s="48"/>
      <c r="Q40" s="59" t="str">
        <f>IF(P40="","",
VLOOKUP(P40,Apoio!$H$12:$P$17,2,0))</f>
        <v/>
      </c>
      <c r="R40" s="59" t="str">
        <f>IF(P40="","",
VLOOKUP(P40,Apoio!$H$12:$P$17,4,0))</f>
        <v/>
      </c>
      <c r="S40" s="60" t="str">
        <f t="shared" si="0"/>
        <v/>
      </c>
      <c r="T40" s="59" t="str">
        <f>IF(OR(M40="",P40=""),"",
IF(S40&lt;=Apoio!$M$21,Apoio!$H$21,
IF(S40&lt;=Apoio!$M$22,Apoio!$H$22,
IF(S40&lt;=Apoio!$M$23,Apoio!$H$23,
IF(S40&lt;=Apoio!$M$24,Apoio!$H$24,
IF(S40&lt;=Apoio!$M$25,Apoio!$H$25,
IF(S40&gt;Apoio!$M$25,Apoio!$H$26,)))))))</f>
        <v/>
      </c>
      <c r="V40" s="58" t="str">
        <f>IFERROR(VLOOKUP('1. Ambiente'!D$6,Apoio!$R$4:$X$9,MATCH(T40,Apoio!$R$4:$X$4,0),0),"-")</f>
        <v>-</v>
      </c>
      <c r="W40" s="15"/>
      <c r="X40" s="72" t="str">
        <f>IF(W40="","",
VLOOKUP(W40,Apoio!$R$20:$S$23,2,0))</f>
        <v/>
      </c>
      <c r="Y40" s="51"/>
      <c r="Z40" s="51"/>
      <c r="AA40" s="15"/>
      <c r="AB40" s="16"/>
      <c r="AC40" s="16"/>
      <c r="AE40" s="177" t="str">
        <f>IFERROR(
IF(J40="","",
VLOOKUP(J40,Apoio!$B$5:$F$9,4,0)),"-")</f>
        <v/>
      </c>
      <c r="AF40" s="61" t="str">
        <f t="shared" si="2"/>
        <v>-</v>
      </c>
      <c r="AG40" s="177" t="str">
        <f>IF(AF40="-","-",
IF(AND(AF40&gt;=Apoio!$K$21,AF40&lt;Apoio!$M$21),Apoio!$H$21,
IF(AND(AF40&gt;=Apoio!$K$22,AF40&lt;Apoio!$M$22),Apoio!$H$22,
IF(AND(AF40&gt;=Apoio!$K$23,AF40&lt;Apoio!$M$23),Apoio!$H$23,
IF(AND(AF40&gt;=Apoio!$K$24,AF40&lt;Apoio!$M$24),Apoio!$H$24,
IF(AND(AF40&gt;=Apoio!$K$25,AF40&lt;Apoio!$M$25),Apoio!$H$25,
IF(AF40&gt;=Apoio!$K$26,Apoio!$H$26)))))))</f>
        <v>-</v>
      </c>
    </row>
    <row r="41" spans="1:33">
      <c r="A41" s="45"/>
      <c r="B41" s="3">
        <v>37</v>
      </c>
      <c r="C41" s="179" t="str">
        <f t="shared" si="1"/>
        <v/>
      </c>
      <c r="D41" s="3"/>
      <c r="E41" s="3"/>
      <c r="F41" s="3"/>
      <c r="G41" s="3"/>
      <c r="H41" s="46"/>
      <c r="I41" s="3"/>
      <c r="J41" s="3"/>
      <c r="K41" s="59" t="str">
        <f>IFERROR(
IF(J41="","",
VLOOKUP(J41,Apoio!$B$5:$F$9,2,0)),"-")</f>
        <v/>
      </c>
      <c r="L41" s="47"/>
      <c r="M41" s="48"/>
      <c r="N41" s="59" t="str">
        <f>IF(M41="","",
VLOOKUP(M41,Apoio!$H$4:$P$9,2,0))</f>
        <v/>
      </c>
      <c r="O41" s="59" t="str">
        <f>IF(M41="","",
VLOOKUP(M41,Apoio!$H$4:$P$9,4,0))</f>
        <v/>
      </c>
      <c r="P41" s="48"/>
      <c r="Q41" s="59" t="str">
        <f>IF(P41="","",
VLOOKUP(P41,Apoio!$H$12:$P$17,2,0))</f>
        <v/>
      </c>
      <c r="R41" s="59" t="str">
        <f>IF(P41="","",
VLOOKUP(P41,Apoio!$H$12:$P$17,4,0))</f>
        <v/>
      </c>
      <c r="S41" s="60" t="str">
        <f t="shared" si="0"/>
        <v/>
      </c>
      <c r="T41" s="59" t="str">
        <f>IF(OR(M41="",P41=""),"",
IF(S41&lt;=Apoio!$M$21,Apoio!$H$21,
IF(S41&lt;=Apoio!$M$22,Apoio!$H$22,
IF(S41&lt;=Apoio!$M$23,Apoio!$H$23,
IF(S41&lt;=Apoio!$M$24,Apoio!$H$24,
IF(S41&lt;=Apoio!$M$25,Apoio!$H$25,
IF(S41&gt;Apoio!$M$25,Apoio!$H$26,)))))))</f>
        <v/>
      </c>
      <c r="V41" s="58" t="str">
        <f>IFERROR(VLOOKUP('1. Ambiente'!D$6,Apoio!$R$4:$X$9,MATCH(T41,Apoio!$R$4:$X$4,0),0),"-")</f>
        <v>-</v>
      </c>
      <c r="W41" s="15"/>
      <c r="X41" s="72" t="str">
        <f>IF(W41="","",
VLOOKUP(W41,Apoio!$R$20:$S$23,2,0))</f>
        <v/>
      </c>
      <c r="Y41" s="51"/>
      <c r="Z41" s="51"/>
      <c r="AA41" s="15"/>
      <c r="AB41" s="16"/>
      <c r="AC41" s="16"/>
      <c r="AE41" s="177" t="str">
        <f>IFERROR(
IF(J41="","",
VLOOKUP(J41,Apoio!$B$5:$F$9,4,0)),"-")</f>
        <v/>
      </c>
      <c r="AF41" s="61" t="str">
        <f t="shared" si="2"/>
        <v>-</v>
      </c>
      <c r="AG41" s="177" t="str">
        <f>IF(AF41="-","-",
IF(AND(AF41&gt;=Apoio!$K$21,AF41&lt;Apoio!$M$21),Apoio!$H$21,
IF(AND(AF41&gt;=Apoio!$K$22,AF41&lt;Apoio!$M$22),Apoio!$H$22,
IF(AND(AF41&gt;=Apoio!$K$23,AF41&lt;Apoio!$M$23),Apoio!$H$23,
IF(AND(AF41&gt;=Apoio!$K$24,AF41&lt;Apoio!$M$24),Apoio!$H$24,
IF(AND(AF41&gt;=Apoio!$K$25,AF41&lt;Apoio!$M$25),Apoio!$H$25,
IF(AF41&gt;=Apoio!$K$26,Apoio!$H$26)))))))</f>
        <v>-</v>
      </c>
    </row>
    <row r="42" spans="1:33">
      <c r="A42" s="45"/>
      <c r="B42" s="3">
        <v>38</v>
      </c>
      <c r="C42" s="179" t="str">
        <f t="shared" si="1"/>
        <v/>
      </c>
      <c r="D42" s="3"/>
      <c r="E42" s="3"/>
      <c r="F42" s="3"/>
      <c r="G42" s="3"/>
      <c r="H42" s="46"/>
      <c r="I42" s="3"/>
      <c r="J42" s="3"/>
      <c r="K42" s="59" t="str">
        <f>IFERROR(
IF(J42="","",
VLOOKUP(J42,Apoio!$B$5:$F$9,2,0)),"-")</f>
        <v/>
      </c>
      <c r="L42" s="47"/>
      <c r="M42" s="48"/>
      <c r="N42" s="59" t="str">
        <f>IF(M42="","",
VLOOKUP(M42,Apoio!$H$4:$P$9,2,0))</f>
        <v/>
      </c>
      <c r="O42" s="59" t="str">
        <f>IF(M42="","",
VLOOKUP(M42,Apoio!$H$4:$P$9,4,0))</f>
        <v/>
      </c>
      <c r="P42" s="48"/>
      <c r="Q42" s="59" t="str">
        <f>IF(P42="","",
VLOOKUP(P42,Apoio!$H$12:$P$17,2,0))</f>
        <v/>
      </c>
      <c r="R42" s="59" t="str">
        <f>IF(P42="","",
VLOOKUP(P42,Apoio!$H$12:$P$17,4,0))</f>
        <v/>
      </c>
      <c r="S42" s="60" t="str">
        <f t="shared" si="0"/>
        <v/>
      </c>
      <c r="T42" s="59" t="str">
        <f>IF(OR(M42="",P42=""),"",
IF(S42&lt;=Apoio!$M$21,Apoio!$H$21,
IF(S42&lt;=Apoio!$M$22,Apoio!$H$22,
IF(S42&lt;=Apoio!$M$23,Apoio!$H$23,
IF(S42&lt;=Apoio!$M$24,Apoio!$H$24,
IF(S42&lt;=Apoio!$M$25,Apoio!$H$25,
IF(S42&gt;Apoio!$M$25,Apoio!$H$26,)))))))</f>
        <v/>
      </c>
      <c r="V42" s="58" t="str">
        <f>IFERROR(VLOOKUP('1. Ambiente'!D$6,Apoio!$R$4:$X$9,MATCH(T42,Apoio!$R$4:$X$4,0),0),"-")</f>
        <v>-</v>
      </c>
      <c r="W42" s="15"/>
      <c r="X42" s="72" t="str">
        <f>IF(W42="","",
VLOOKUP(W42,Apoio!$R$20:$S$23,2,0))</f>
        <v/>
      </c>
      <c r="Y42" s="51"/>
      <c r="Z42" s="51"/>
      <c r="AA42" s="15"/>
      <c r="AB42" s="16"/>
      <c r="AC42" s="16"/>
      <c r="AE42" s="177" t="str">
        <f>IFERROR(
IF(J42="","",
VLOOKUP(J42,Apoio!$B$5:$F$9,4,0)),"-")</f>
        <v/>
      </c>
      <c r="AF42" s="61" t="str">
        <f t="shared" si="2"/>
        <v>-</v>
      </c>
      <c r="AG42" s="177" t="str">
        <f>IF(AF42="-","-",
IF(AND(AF42&gt;=Apoio!$K$21,AF42&lt;Apoio!$M$21),Apoio!$H$21,
IF(AND(AF42&gt;=Apoio!$K$22,AF42&lt;Apoio!$M$22),Apoio!$H$22,
IF(AND(AF42&gt;=Apoio!$K$23,AF42&lt;Apoio!$M$23),Apoio!$H$23,
IF(AND(AF42&gt;=Apoio!$K$24,AF42&lt;Apoio!$M$24),Apoio!$H$24,
IF(AND(AF42&gt;=Apoio!$K$25,AF42&lt;Apoio!$M$25),Apoio!$H$25,
IF(AF42&gt;=Apoio!$K$26,Apoio!$H$26)))))))</f>
        <v>-</v>
      </c>
    </row>
    <row r="43" spans="1:33">
      <c r="A43" s="45"/>
      <c r="B43" s="3">
        <v>39</v>
      </c>
      <c r="C43" s="179" t="str">
        <f t="shared" si="1"/>
        <v/>
      </c>
      <c r="D43" s="3"/>
      <c r="E43" s="3"/>
      <c r="F43" s="3"/>
      <c r="G43" s="3"/>
      <c r="H43" s="46"/>
      <c r="I43" s="3"/>
      <c r="J43" s="3"/>
      <c r="K43" s="59" t="str">
        <f>IFERROR(
IF(J43="","",
VLOOKUP(J43,Apoio!$B$5:$F$9,2,0)),"-")</f>
        <v/>
      </c>
      <c r="L43" s="47"/>
      <c r="M43" s="48"/>
      <c r="N43" s="59" t="str">
        <f>IF(M43="","",
VLOOKUP(M43,Apoio!$H$4:$P$9,2,0))</f>
        <v/>
      </c>
      <c r="O43" s="59" t="str">
        <f>IF(M43="","",
VLOOKUP(M43,Apoio!$H$4:$P$9,4,0))</f>
        <v/>
      </c>
      <c r="P43" s="48"/>
      <c r="Q43" s="59" t="str">
        <f>IF(P43="","",
VLOOKUP(P43,Apoio!$H$12:$P$17,2,0))</f>
        <v/>
      </c>
      <c r="R43" s="59" t="str">
        <f>IF(P43="","",
VLOOKUP(P43,Apoio!$H$12:$P$17,4,0))</f>
        <v/>
      </c>
      <c r="S43" s="60" t="str">
        <f t="shared" si="0"/>
        <v/>
      </c>
      <c r="T43" s="59" t="str">
        <f>IF(OR(M43="",P43=""),"",
IF(S43&lt;=Apoio!$M$21,Apoio!$H$21,
IF(S43&lt;=Apoio!$M$22,Apoio!$H$22,
IF(S43&lt;=Apoio!$M$23,Apoio!$H$23,
IF(S43&lt;=Apoio!$M$24,Apoio!$H$24,
IF(S43&lt;=Apoio!$M$25,Apoio!$H$25,
IF(S43&gt;Apoio!$M$25,Apoio!$H$26,)))))))</f>
        <v/>
      </c>
      <c r="V43" s="58" t="str">
        <f>IFERROR(VLOOKUP('1. Ambiente'!D$6,Apoio!$R$4:$X$9,MATCH(T43,Apoio!$R$4:$X$4,0),0),"-")</f>
        <v>-</v>
      </c>
      <c r="W43" s="15"/>
      <c r="X43" s="72" t="str">
        <f>IF(W43="","",
VLOOKUP(W43,Apoio!$R$20:$S$23,2,0))</f>
        <v/>
      </c>
      <c r="Y43" s="51"/>
      <c r="Z43" s="51"/>
      <c r="AA43" s="15"/>
      <c r="AB43" s="16"/>
      <c r="AC43" s="16"/>
      <c r="AE43" s="177" t="str">
        <f>IFERROR(
IF(J43="","",
VLOOKUP(J43,Apoio!$B$5:$F$9,4,0)),"-")</f>
        <v/>
      </c>
      <c r="AF43" s="61" t="str">
        <f t="shared" si="2"/>
        <v>-</v>
      </c>
      <c r="AG43" s="177" t="str">
        <f>IF(AF43="-","-",
IF(AND(AF43&gt;=Apoio!$K$21,AF43&lt;Apoio!$M$21),Apoio!$H$21,
IF(AND(AF43&gt;=Apoio!$K$22,AF43&lt;Apoio!$M$22),Apoio!$H$22,
IF(AND(AF43&gt;=Apoio!$K$23,AF43&lt;Apoio!$M$23),Apoio!$H$23,
IF(AND(AF43&gt;=Apoio!$K$24,AF43&lt;Apoio!$M$24),Apoio!$H$24,
IF(AND(AF43&gt;=Apoio!$K$25,AF43&lt;Apoio!$M$25),Apoio!$H$25,
IF(AF43&gt;=Apoio!$K$26,Apoio!$H$26)))))))</f>
        <v>-</v>
      </c>
    </row>
    <row r="44" spans="1:33">
      <c r="A44" s="45"/>
      <c r="B44" s="3">
        <v>40</v>
      </c>
      <c r="C44" s="179" t="str">
        <f t="shared" si="1"/>
        <v/>
      </c>
      <c r="D44" s="3"/>
      <c r="E44" s="3"/>
      <c r="F44" s="3"/>
      <c r="G44" s="3"/>
      <c r="H44" s="46"/>
      <c r="I44" s="3"/>
      <c r="J44" s="3"/>
      <c r="K44" s="59" t="str">
        <f>IFERROR(
IF(J44="","",
VLOOKUP(J44,Apoio!$B$5:$F$9,2,0)),"-")</f>
        <v/>
      </c>
      <c r="L44" s="47"/>
      <c r="M44" s="48"/>
      <c r="N44" s="59" t="str">
        <f>IF(M44="","",
VLOOKUP(M44,Apoio!$H$4:$P$9,2,0))</f>
        <v/>
      </c>
      <c r="O44" s="59" t="str">
        <f>IF(M44="","",
VLOOKUP(M44,Apoio!$H$4:$P$9,4,0))</f>
        <v/>
      </c>
      <c r="P44" s="48"/>
      <c r="Q44" s="59" t="str">
        <f>IF(P44="","",
VLOOKUP(P44,Apoio!$H$12:$P$17,2,0))</f>
        <v/>
      </c>
      <c r="R44" s="59" t="str">
        <f>IF(P44="","",
VLOOKUP(P44,Apoio!$H$12:$P$17,4,0))</f>
        <v/>
      </c>
      <c r="S44" s="60" t="str">
        <f t="shared" si="0"/>
        <v/>
      </c>
      <c r="T44" s="59" t="str">
        <f>IF(OR(M44="",P44=""),"",
IF(S44&lt;=Apoio!$M$21,Apoio!$H$21,
IF(S44&lt;=Apoio!$M$22,Apoio!$H$22,
IF(S44&lt;=Apoio!$M$23,Apoio!$H$23,
IF(S44&lt;=Apoio!$M$24,Apoio!$H$24,
IF(S44&lt;=Apoio!$M$25,Apoio!$H$25,
IF(S44&gt;Apoio!$M$25,Apoio!$H$26,)))))))</f>
        <v/>
      </c>
      <c r="V44" s="58" t="str">
        <f>IFERROR(VLOOKUP('1. Ambiente'!D$6,Apoio!$R$4:$X$9,MATCH(T44,Apoio!$R$4:$X$4,0),0),"-")</f>
        <v>-</v>
      </c>
      <c r="W44" s="15"/>
      <c r="X44" s="72" t="str">
        <f>IF(W44="","",
VLOOKUP(W44,Apoio!$R$20:$S$23,2,0))</f>
        <v/>
      </c>
      <c r="Y44" s="51"/>
      <c r="Z44" s="51"/>
      <c r="AA44" s="15"/>
      <c r="AB44" s="16"/>
      <c r="AC44" s="16"/>
      <c r="AE44" s="177" t="str">
        <f>IFERROR(
IF(J44="","",
VLOOKUP(J44,Apoio!$B$5:$F$9,4,0)),"-")</f>
        <v/>
      </c>
      <c r="AF44" s="61" t="str">
        <f t="shared" si="2"/>
        <v>-</v>
      </c>
      <c r="AG44" s="177" t="str">
        <f>IF(AF44="-","-",
IF(AND(AF44&gt;=Apoio!$K$21,AF44&lt;Apoio!$M$21),Apoio!$H$21,
IF(AND(AF44&gt;=Apoio!$K$22,AF44&lt;Apoio!$M$22),Apoio!$H$22,
IF(AND(AF44&gt;=Apoio!$K$23,AF44&lt;Apoio!$M$23),Apoio!$H$23,
IF(AND(AF44&gt;=Apoio!$K$24,AF44&lt;Apoio!$M$24),Apoio!$H$24,
IF(AND(AF44&gt;=Apoio!$K$25,AF44&lt;Apoio!$M$25),Apoio!$H$25,
IF(AF44&gt;=Apoio!$K$26,Apoio!$H$26)))))))</f>
        <v>-</v>
      </c>
    </row>
    <row r="45" spans="1:33">
      <c r="A45" s="45"/>
      <c r="B45" s="3">
        <v>41</v>
      </c>
      <c r="C45" s="179" t="str">
        <f t="shared" si="1"/>
        <v/>
      </c>
      <c r="D45" s="3"/>
      <c r="E45" s="3"/>
      <c r="F45" s="3"/>
      <c r="G45" s="3"/>
      <c r="H45" s="46"/>
      <c r="I45" s="3"/>
      <c r="J45" s="3"/>
      <c r="K45" s="59" t="str">
        <f>IFERROR(
IF(J45="","",
VLOOKUP(J45,Apoio!$B$5:$F$9,2,0)),"-")</f>
        <v/>
      </c>
      <c r="L45" s="47"/>
      <c r="M45" s="48"/>
      <c r="N45" s="59" t="str">
        <f>IF(M45="","",
VLOOKUP(M45,Apoio!$H$4:$P$9,2,0))</f>
        <v/>
      </c>
      <c r="O45" s="59" t="str">
        <f>IF(M45="","",
VLOOKUP(M45,Apoio!$H$4:$P$9,4,0))</f>
        <v/>
      </c>
      <c r="P45" s="48"/>
      <c r="Q45" s="59" t="str">
        <f>IF(P45="","",
VLOOKUP(P45,Apoio!$H$12:$P$17,2,0))</f>
        <v/>
      </c>
      <c r="R45" s="59" t="str">
        <f>IF(P45="","",
VLOOKUP(P45,Apoio!$H$12:$P$17,4,0))</f>
        <v/>
      </c>
      <c r="S45" s="60" t="str">
        <f t="shared" si="0"/>
        <v/>
      </c>
      <c r="T45" s="59" t="str">
        <f>IF(OR(M45="",P45=""),"",
IF(S45&lt;=Apoio!$M$21,Apoio!$H$21,
IF(S45&lt;=Apoio!$M$22,Apoio!$H$22,
IF(S45&lt;=Apoio!$M$23,Apoio!$H$23,
IF(S45&lt;=Apoio!$M$24,Apoio!$H$24,
IF(S45&lt;=Apoio!$M$25,Apoio!$H$25,
IF(S45&gt;Apoio!$M$25,Apoio!$H$26,)))))))</f>
        <v/>
      </c>
      <c r="V45" s="58" t="str">
        <f>IFERROR(VLOOKUP('1. Ambiente'!D$6,Apoio!$R$4:$X$9,MATCH(T45,Apoio!$R$4:$X$4,0),0),"-")</f>
        <v>-</v>
      </c>
      <c r="W45" s="15"/>
      <c r="X45" s="72" t="str">
        <f>IF(W45="","",
VLOOKUP(W45,Apoio!$R$20:$S$23,2,0))</f>
        <v/>
      </c>
      <c r="Y45" s="51"/>
      <c r="Z45" s="51"/>
      <c r="AA45" s="15"/>
      <c r="AB45" s="16"/>
      <c r="AC45" s="16"/>
      <c r="AE45" s="177" t="str">
        <f>IFERROR(
IF(J45="","",
VLOOKUP(J45,Apoio!$B$5:$F$9,4,0)),"-")</f>
        <v/>
      </c>
      <c r="AF45" s="61" t="str">
        <f t="shared" si="2"/>
        <v>-</v>
      </c>
      <c r="AG45" s="177" t="str">
        <f>IF(AF45="-","-",
IF(AND(AF45&gt;=Apoio!$K$21,AF45&lt;Apoio!$M$21),Apoio!$H$21,
IF(AND(AF45&gt;=Apoio!$K$22,AF45&lt;Apoio!$M$22),Apoio!$H$22,
IF(AND(AF45&gt;=Apoio!$K$23,AF45&lt;Apoio!$M$23),Apoio!$H$23,
IF(AND(AF45&gt;=Apoio!$K$24,AF45&lt;Apoio!$M$24),Apoio!$H$24,
IF(AND(AF45&gt;=Apoio!$K$25,AF45&lt;Apoio!$M$25),Apoio!$H$25,
IF(AF45&gt;=Apoio!$K$26,Apoio!$H$26)))))))</f>
        <v>-</v>
      </c>
    </row>
    <row r="46" spans="1:33">
      <c r="A46" s="45"/>
      <c r="B46" s="3">
        <v>42</v>
      </c>
      <c r="C46" s="179" t="str">
        <f t="shared" si="1"/>
        <v/>
      </c>
      <c r="D46" s="3"/>
      <c r="E46" s="3"/>
      <c r="F46" s="3"/>
      <c r="G46" s="3"/>
      <c r="H46" s="46"/>
      <c r="I46" s="3"/>
      <c r="J46" s="3"/>
      <c r="K46" s="59" t="str">
        <f>IFERROR(
IF(J46="","",
VLOOKUP(J46,Apoio!$B$5:$F$9,2,0)),"-")</f>
        <v/>
      </c>
      <c r="L46" s="47"/>
      <c r="M46" s="48"/>
      <c r="N46" s="59" t="str">
        <f>IF(M46="","",
VLOOKUP(M46,Apoio!$H$4:$P$9,2,0))</f>
        <v/>
      </c>
      <c r="O46" s="59" t="str">
        <f>IF(M46="","",
VLOOKUP(M46,Apoio!$H$4:$P$9,4,0))</f>
        <v/>
      </c>
      <c r="P46" s="48"/>
      <c r="Q46" s="59" t="str">
        <f>IF(P46="","",
VLOOKUP(P46,Apoio!$H$12:$P$17,2,0))</f>
        <v/>
      </c>
      <c r="R46" s="59" t="str">
        <f>IF(P46="","",
VLOOKUP(P46,Apoio!$H$12:$P$17,4,0))</f>
        <v/>
      </c>
      <c r="S46" s="60" t="str">
        <f t="shared" si="0"/>
        <v/>
      </c>
      <c r="T46" s="59" t="str">
        <f>IF(OR(M46="",P46=""),"",
IF(S46&lt;=Apoio!$M$21,Apoio!$H$21,
IF(S46&lt;=Apoio!$M$22,Apoio!$H$22,
IF(S46&lt;=Apoio!$M$23,Apoio!$H$23,
IF(S46&lt;=Apoio!$M$24,Apoio!$H$24,
IF(S46&lt;=Apoio!$M$25,Apoio!$H$25,
IF(S46&gt;Apoio!$M$25,Apoio!$H$26,)))))))</f>
        <v/>
      </c>
      <c r="V46" s="58" t="str">
        <f>IFERROR(VLOOKUP('1. Ambiente'!D$6,Apoio!$R$4:$X$9,MATCH(T46,Apoio!$R$4:$X$4,0),0),"-")</f>
        <v>-</v>
      </c>
      <c r="W46" s="15"/>
      <c r="X46" s="72" t="str">
        <f>IF(W46="","",
VLOOKUP(W46,Apoio!$R$20:$S$23,2,0))</f>
        <v/>
      </c>
      <c r="Y46" s="51"/>
      <c r="Z46" s="51"/>
      <c r="AA46" s="15"/>
      <c r="AB46" s="16"/>
      <c r="AC46" s="16"/>
      <c r="AE46" s="177" t="str">
        <f>IFERROR(
IF(J46="","",
VLOOKUP(J46,Apoio!$B$5:$F$9,4,0)),"-")</f>
        <v/>
      </c>
      <c r="AF46" s="61" t="str">
        <f t="shared" si="2"/>
        <v>-</v>
      </c>
      <c r="AG46" s="177" t="str">
        <f>IF(AF46="-","-",
IF(AND(AF46&gt;=Apoio!$K$21,AF46&lt;Apoio!$M$21),Apoio!$H$21,
IF(AND(AF46&gt;=Apoio!$K$22,AF46&lt;Apoio!$M$22),Apoio!$H$22,
IF(AND(AF46&gt;=Apoio!$K$23,AF46&lt;Apoio!$M$23),Apoio!$H$23,
IF(AND(AF46&gt;=Apoio!$K$24,AF46&lt;Apoio!$M$24),Apoio!$H$24,
IF(AND(AF46&gt;=Apoio!$K$25,AF46&lt;Apoio!$M$25),Apoio!$H$25,
IF(AF46&gt;=Apoio!$K$26,Apoio!$H$26)))))))</f>
        <v>-</v>
      </c>
    </row>
    <row r="47" spans="1:33">
      <c r="A47" s="45"/>
      <c r="B47" s="3">
        <v>43</v>
      </c>
      <c r="C47" s="179" t="str">
        <f t="shared" si="1"/>
        <v/>
      </c>
      <c r="D47" s="3"/>
      <c r="E47" s="3"/>
      <c r="F47" s="3"/>
      <c r="G47" s="3"/>
      <c r="H47" s="46"/>
      <c r="I47" s="3"/>
      <c r="J47" s="3"/>
      <c r="K47" s="59" t="str">
        <f>IFERROR(
IF(J47="","",
VLOOKUP(J47,Apoio!$B$5:$F$9,2,0)),"-")</f>
        <v/>
      </c>
      <c r="L47" s="47"/>
      <c r="M47" s="48"/>
      <c r="N47" s="59" t="str">
        <f>IF(M47="","",
VLOOKUP(M47,Apoio!$H$4:$P$9,2,0))</f>
        <v/>
      </c>
      <c r="O47" s="59" t="str">
        <f>IF(M47="","",
VLOOKUP(M47,Apoio!$H$4:$P$9,4,0))</f>
        <v/>
      </c>
      <c r="P47" s="48"/>
      <c r="Q47" s="59" t="str">
        <f>IF(P47="","",
VLOOKUP(P47,Apoio!$H$12:$P$17,2,0))</f>
        <v/>
      </c>
      <c r="R47" s="59" t="str">
        <f>IF(P47="","",
VLOOKUP(P47,Apoio!$H$12:$P$17,4,0))</f>
        <v/>
      </c>
      <c r="S47" s="60" t="str">
        <f t="shared" si="0"/>
        <v/>
      </c>
      <c r="T47" s="59" t="str">
        <f>IF(OR(M47="",P47=""),"",
IF(S47&lt;=Apoio!$M$21,Apoio!$H$21,
IF(S47&lt;=Apoio!$M$22,Apoio!$H$22,
IF(S47&lt;=Apoio!$M$23,Apoio!$H$23,
IF(S47&lt;=Apoio!$M$24,Apoio!$H$24,
IF(S47&lt;=Apoio!$M$25,Apoio!$H$25,
IF(S47&gt;Apoio!$M$25,Apoio!$H$26,)))))))</f>
        <v/>
      </c>
      <c r="V47" s="58" t="str">
        <f>IFERROR(VLOOKUP('1. Ambiente'!D$6,Apoio!$R$4:$X$9,MATCH(T47,Apoio!$R$4:$X$4,0),0),"-")</f>
        <v>-</v>
      </c>
      <c r="W47" s="15"/>
      <c r="X47" s="72" t="str">
        <f>IF(W47="","",
VLOOKUP(W47,Apoio!$R$20:$S$23,2,0))</f>
        <v/>
      </c>
      <c r="Y47" s="51"/>
      <c r="Z47" s="51"/>
      <c r="AA47" s="15"/>
      <c r="AB47" s="16"/>
      <c r="AC47" s="16"/>
      <c r="AE47" s="177" t="str">
        <f>IFERROR(
IF(J47="","",
VLOOKUP(J47,Apoio!$B$5:$F$9,4,0)),"-")</f>
        <v/>
      </c>
      <c r="AF47" s="61" t="str">
        <f t="shared" si="2"/>
        <v>-</v>
      </c>
      <c r="AG47" s="177" t="str">
        <f>IF(AF47="-","-",
IF(AND(AF47&gt;=Apoio!$K$21,AF47&lt;Apoio!$M$21),Apoio!$H$21,
IF(AND(AF47&gt;=Apoio!$K$22,AF47&lt;Apoio!$M$22),Apoio!$H$22,
IF(AND(AF47&gt;=Apoio!$K$23,AF47&lt;Apoio!$M$23),Apoio!$H$23,
IF(AND(AF47&gt;=Apoio!$K$24,AF47&lt;Apoio!$M$24),Apoio!$H$24,
IF(AND(AF47&gt;=Apoio!$K$25,AF47&lt;Apoio!$M$25),Apoio!$H$25,
IF(AF47&gt;=Apoio!$K$26,Apoio!$H$26)))))))</f>
        <v>-</v>
      </c>
    </row>
    <row r="48" spans="1:33">
      <c r="A48" s="45"/>
      <c r="B48" s="3">
        <v>44</v>
      </c>
      <c r="C48" s="179" t="str">
        <f t="shared" si="1"/>
        <v/>
      </c>
      <c r="D48" s="3"/>
      <c r="E48" s="3"/>
      <c r="F48" s="3"/>
      <c r="G48" s="3"/>
      <c r="H48" s="46"/>
      <c r="I48" s="3"/>
      <c r="J48" s="3"/>
      <c r="K48" s="59" t="str">
        <f>IFERROR(
IF(J48="","",
VLOOKUP(J48,Apoio!$B$5:$F$9,2,0)),"-")</f>
        <v/>
      </c>
      <c r="L48" s="47"/>
      <c r="M48" s="48"/>
      <c r="N48" s="59" t="str">
        <f>IF(M48="","",
VLOOKUP(M48,Apoio!$H$4:$P$9,2,0))</f>
        <v/>
      </c>
      <c r="O48" s="59" t="str">
        <f>IF(M48="","",
VLOOKUP(M48,Apoio!$H$4:$P$9,4,0))</f>
        <v/>
      </c>
      <c r="P48" s="48"/>
      <c r="Q48" s="59" t="str">
        <f>IF(P48="","",
VLOOKUP(P48,Apoio!$H$12:$P$17,2,0))</f>
        <v/>
      </c>
      <c r="R48" s="59" t="str">
        <f>IF(P48="","",
VLOOKUP(P48,Apoio!$H$12:$P$17,4,0))</f>
        <v/>
      </c>
      <c r="S48" s="60" t="str">
        <f t="shared" si="0"/>
        <v/>
      </c>
      <c r="T48" s="59" t="str">
        <f>IF(OR(M48="",P48=""),"",
IF(S48&lt;=Apoio!$M$21,Apoio!$H$21,
IF(S48&lt;=Apoio!$M$22,Apoio!$H$22,
IF(S48&lt;=Apoio!$M$23,Apoio!$H$23,
IF(S48&lt;=Apoio!$M$24,Apoio!$H$24,
IF(S48&lt;=Apoio!$M$25,Apoio!$H$25,
IF(S48&gt;Apoio!$M$25,Apoio!$H$26,)))))))</f>
        <v/>
      </c>
      <c r="V48" s="58" t="str">
        <f>IFERROR(VLOOKUP('1. Ambiente'!D$6,Apoio!$R$4:$X$9,MATCH(T48,Apoio!$R$4:$X$4,0),0),"-")</f>
        <v>-</v>
      </c>
      <c r="W48" s="15"/>
      <c r="X48" s="72" t="str">
        <f>IF(W48="","",
VLOOKUP(W48,Apoio!$R$20:$S$23,2,0))</f>
        <v/>
      </c>
      <c r="Y48" s="51"/>
      <c r="Z48" s="51"/>
      <c r="AA48" s="15"/>
      <c r="AB48" s="16"/>
      <c r="AC48" s="16"/>
      <c r="AE48" s="177" t="str">
        <f>IFERROR(
IF(J48="","",
VLOOKUP(J48,Apoio!$B$5:$F$9,4,0)),"-")</f>
        <v/>
      </c>
      <c r="AF48" s="61" t="str">
        <f t="shared" si="2"/>
        <v>-</v>
      </c>
      <c r="AG48" s="177" t="str">
        <f>IF(AF48="-","-",
IF(AND(AF48&gt;=Apoio!$K$21,AF48&lt;Apoio!$M$21),Apoio!$H$21,
IF(AND(AF48&gt;=Apoio!$K$22,AF48&lt;Apoio!$M$22),Apoio!$H$22,
IF(AND(AF48&gt;=Apoio!$K$23,AF48&lt;Apoio!$M$23),Apoio!$H$23,
IF(AND(AF48&gt;=Apoio!$K$24,AF48&lt;Apoio!$M$24),Apoio!$H$24,
IF(AND(AF48&gt;=Apoio!$K$25,AF48&lt;Apoio!$M$25),Apoio!$H$25,
IF(AF48&gt;=Apoio!$K$26,Apoio!$H$26)))))))</f>
        <v>-</v>
      </c>
    </row>
    <row r="49" spans="1:33">
      <c r="A49" s="45"/>
      <c r="B49" s="3">
        <v>45</v>
      </c>
      <c r="C49" s="179" t="str">
        <f t="shared" si="1"/>
        <v/>
      </c>
      <c r="D49" s="3"/>
      <c r="E49" s="3"/>
      <c r="F49" s="3"/>
      <c r="G49" s="3"/>
      <c r="H49" s="46"/>
      <c r="I49" s="3"/>
      <c r="J49" s="3"/>
      <c r="K49" s="59" t="str">
        <f>IFERROR(
IF(J49="","",
VLOOKUP(J49,Apoio!$B$5:$F$9,2,0)),"-")</f>
        <v/>
      </c>
      <c r="L49" s="47"/>
      <c r="M49" s="48"/>
      <c r="N49" s="59" t="str">
        <f>IF(M49="","",
VLOOKUP(M49,Apoio!$H$4:$P$9,2,0))</f>
        <v/>
      </c>
      <c r="O49" s="59" t="str">
        <f>IF(M49="","",
VLOOKUP(M49,Apoio!$H$4:$P$9,4,0))</f>
        <v/>
      </c>
      <c r="P49" s="48"/>
      <c r="Q49" s="59" t="str">
        <f>IF(P49="","",
VLOOKUP(P49,Apoio!$H$12:$P$17,2,0))</f>
        <v/>
      </c>
      <c r="R49" s="59" t="str">
        <f>IF(P49="","",
VLOOKUP(P49,Apoio!$H$12:$P$17,4,0))</f>
        <v/>
      </c>
      <c r="S49" s="60" t="str">
        <f t="shared" si="0"/>
        <v/>
      </c>
      <c r="T49" s="59" t="str">
        <f>IF(OR(M49="",P49=""),"",
IF(S49&lt;=Apoio!$M$21,Apoio!$H$21,
IF(S49&lt;=Apoio!$M$22,Apoio!$H$22,
IF(S49&lt;=Apoio!$M$23,Apoio!$H$23,
IF(S49&lt;=Apoio!$M$24,Apoio!$H$24,
IF(S49&lt;=Apoio!$M$25,Apoio!$H$25,
IF(S49&gt;Apoio!$M$25,Apoio!$H$26,)))))))</f>
        <v/>
      </c>
      <c r="V49" s="58" t="str">
        <f>IFERROR(VLOOKUP('1. Ambiente'!D$6,Apoio!$R$4:$X$9,MATCH(T49,Apoio!$R$4:$X$4,0),0),"-")</f>
        <v>-</v>
      </c>
      <c r="W49" s="15"/>
      <c r="X49" s="72" t="str">
        <f>IF(W49="","",
VLOOKUP(W49,Apoio!$R$20:$S$23,2,0))</f>
        <v/>
      </c>
      <c r="Y49" s="51"/>
      <c r="Z49" s="51"/>
      <c r="AA49" s="15"/>
      <c r="AB49" s="16"/>
      <c r="AC49" s="16"/>
      <c r="AE49" s="177" t="str">
        <f>IFERROR(
IF(J49="","",
VLOOKUP(J49,Apoio!$B$5:$F$9,4,0)),"-")</f>
        <v/>
      </c>
      <c r="AF49" s="61" t="str">
        <f t="shared" si="2"/>
        <v>-</v>
      </c>
      <c r="AG49" s="177" t="str">
        <f>IF(AF49="-","-",
IF(AND(AF49&gt;=Apoio!$K$21,AF49&lt;Apoio!$M$21),Apoio!$H$21,
IF(AND(AF49&gt;=Apoio!$K$22,AF49&lt;Apoio!$M$22),Apoio!$H$22,
IF(AND(AF49&gt;=Apoio!$K$23,AF49&lt;Apoio!$M$23),Apoio!$H$23,
IF(AND(AF49&gt;=Apoio!$K$24,AF49&lt;Apoio!$M$24),Apoio!$H$24,
IF(AND(AF49&gt;=Apoio!$K$25,AF49&lt;Apoio!$M$25),Apoio!$H$25,
IF(AF49&gt;=Apoio!$K$26,Apoio!$H$26)))))))</f>
        <v>-</v>
      </c>
    </row>
    <row r="50" spans="1:33">
      <c r="A50" s="45"/>
      <c r="B50" s="3">
        <v>46</v>
      </c>
      <c r="C50" s="179" t="str">
        <f t="shared" si="1"/>
        <v/>
      </c>
      <c r="D50" s="3"/>
      <c r="E50" s="3"/>
      <c r="F50" s="3"/>
      <c r="G50" s="3"/>
      <c r="H50" s="46"/>
      <c r="I50" s="3"/>
      <c r="J50" s="3"/>
      <c r="K50" s="59" t="str">
        <f>IFERROR(
IF(J50="","",
VLOOKUP(J50,Apoio!$B$5:$F$9,2,0)),"-")</f>
        <v/>
      </c>
      <c r="L50" s="47"/>
      <c r="M50" s="48"/>
      <c r="N50" s="59" t="str">
        <f>IF(M50="","",
VLOOKUP(M50,Apoio!$H$4:$P$9,2,0))</f>
        <v/>
      </c>
      <c r="O50" s="59" t="str">
        <f>IF(M50="","",
VLOOKUP(M50,Apoio!$H$4:$P$9,4,0))</f>
        <v/>
      </c>
      <c r="P50" s="48"/>
      <c r="Q50" s="59" t="str">
        <f>IF(P50="","",
VLOOKUP(P50,Apoio!$H$12:$P$17,2,0))</f>
        <v/>
      </c>
      <c r="R50" s="59" t="str">
        <f>IF(P50="","",
VLOOKUP(P50,Apoio!$H$12:$P$17,4,0))</f>
        <v/>
      </c>
      <c r="S50" s="60" t="str">
        <f t="shared" si="0"/>
        <v/>
      </c>
      <c r="T50" s="59" t="str">
        <f>IF(OR(M50="",P50=""),"",
IF(S50&lt;=Apoio!$M$21,Apoio!$H$21,
IF(S50&lt;=Apoio!$M$22,Apoio!$H$22,
IF(S50&lt;=Apoio!$M$23,Apoio!$H$23,
IF(S50&lt;=Apoio!$M$24,Apoio!$H$24,
IF(S50&lt;=Apoio!$M$25,Apoio!$H$25,
IF(S50&gt;Apoio!$M$25,Apoio!$H$26,)))))))</f>
        <v/>
      </c>
      <c r="V50" s="58" t="str">
        <f>IFERROR(VLOOKUP('1. Ambiente'!D$6,Apoio!$R$4:$X$9,MATCH(T50,Apoio!$R$4:$X$4,0),0),"-")</f>
        <v>-</v>
      </c>
      <c r="W50" s="15"/>
      <c r="X50" s="72" t="str">
        <f>IF(W50="","",
VLOOKUP(W50,Apoio!$R$20:$S$23,2,0))</f>
        <v/>
      </c>
      <c r="Y50" s="51"/>
      <c r="Z50" s="51"/>
      <c r="AA50" s="15"/>
      <c r="AB50" s="16"/>
      <c r="AC50" s="16"/>
      <c r="AE50" s="177" t="str">
        <f>IFERROR(
IF(J50="","",
VLOOKUP(J50,Apoio!$B$5:$F$9,4,0)),"-")</f>
        <v/>
      </c>
      <c r="AF50" s="61" t="str">
        <f t="shared" si="2"/>
        <v>-</v>
      </c>
      <c r="AG50" s="177" t="str">
        <f>IF(AF50="-","-",
IF(AND(AF50&gt;=Apoio!$K$21,AF50&lt;Apoio!$M$21),Apoio!$H$21,
IF(AND(AF50&gt;=Apoio!$K$22,AF50&lt;Apoio!$M$22),Apoio!$H$22,
IF(AND(AF50&gt;=Apoio!$K$23,AF50&lt;Apoio!$M$23),Apoio!$H$23,
IF(AND(AF50&gt;=Apoio!$K$24,AF50&lt;Apoio!$M$24),Apoio!$H$24,
IF(AND(AF50&gt;=Apoio!$K$25,AF50&lt;Apoio!$M$25),Apoio!$H$25,
IF(AF50&gt;=Apoio!$K$26,Apoio!$H$26)))))))</f>
        <v>-</v>
      </c>
    </row>
    <row r="51" spans="1:33">
      <c r="A51" s="45"/>
      <c r="B51" s="3">
        <v>47</v>
      </c>
      <c r="C51" s="179" t="str">
        <f t="shared" si="1"/>
        <v/>
      </c>
      <c r="D51" s="3"/>
      <c r="E51" s="3"/>
      <c r="F51" s="3"/>
      <c r="G51" s="3"/>
      <c r="H51" s="46"/>
      <c r="I51" s="3"/>
      <c r="J51" s="3"/>
      <c r="K51" s="59" t="str">
        <f>IFERROR(
IF(J51="","",
VLOOKUP(J51,Apoio!$B$5:$F$9,2,0)),"-")</f>
        <v/>
      </c>
      <c r="L51" s="47"/>
      <c r="M51" s="48"/>
      <c r="N51" s="59" t="str">
        <f>IF(M51="","",
VLOOKUP(M51,Apoio!$H$4:$P$9,2,0))</f>
        <v/>
      </c>
      <c r="O51" s="59" t="str">
        <f>IF(M51="","",
VLOOKUP(M51,Apoio!$H$4:$P$9,4,0))</f>
        <v/>
      </c>
      <c r="P51" s="48"/>
      <c r="Q51" s="59" t="str">
        <f>IF(P51="","",
VLOOKUP(P51,Apoio!$H$12:$P$17,2,0))</f>
        <v/>
      </c>
      <c r="R51" s="59" t="str">
        <f>IF(P51="","",
VLOOKUP(P51,Apoio!$H$12:$P$17,4,0))</f>
        <v/>
      </c>
      <c r="S51" s="60" t="str">
        <f t="shared" si="0"/>
        <v/>
      </c>
      <c r="T51" s="59" t="str">
        <f>IF(OR(M51="",P51=""),"",
IF(S51&lt;=Apoio!$M$21,Apoio!$H$21,
IF(S51&lt;=Apoio!$M$22,Apoio!$H$22,
IF(S51&lt;=Apoio!$M$23,Apoio!$H$23,
IF(S51&lt;=Apoio!$M$24,Apoio!$H$24,
IF(S51&lt;=Apoio!$M$25,Apoio!$H$25,
IF(S51&gt;Apoio!$M$25,Apoio!$H$26,)))))))</f>
        <v/>
      </c>
      <c r="V51" s="58" t="str">
        <f>IFERROR(VLOOKUP('1. Ambiente'!D$6,Apoio!$R$4:$X$9,MATCH(T51,Apoio!$R$4:$X$4,0),0),"-")</f>
        <v>-</v>
      </c>
      <c r="W51" s="15"/>
      <c r="X51" s="72" t="str">
        <f>IF(W51="","",
VLOOKUP(W51,Apoio!$R$20:$S$23,2,0))</f>
        <v/>
      </c>
      <c r="Y51" s="51"/>
      <c r="Z51" s="51"/>
      <c r="AA51" s="15"/>
      <c r="AB51" s="16"/>
      <c r="AC51" s="16"/>
      <c r="AE51" s="177" t="str">
        <f>IFERROR(
IF(J51="","",
VLOOKUP(J51,Apoio!$B$5:$F$9,4,0)),"-")</f>
        <v/>
      </c>
      <c r="AF51" s="61" t="str">
        <f t="shared" si="2"/>
        <v>-</v>
      </c>
      <c r="AG51" s="177" t="str">
        <f>IF(AF51="-","-",
IF(AND(AF51&gt;=Apoio!$K$21,AF51&lt;Apoio!$M$21),Apoio!$H$21,
IF(AND(AF51&gt;=Apoio!$K$22,AF51&lt;Apoio!$M$22),Apoio!$H$22,
IF(AND(AF51&gt;=Apoio!$K$23,AF51&lt;Apoio!$M$23),Apoio!$H$23,
IF(AND(AF51&gt;=Apoio!$K$24,AF51&lt;Apoio!$M$24),Apoio!$H$24,
IF(AND(AF51&gt;=Apoio!$K$25,AF51&lt;Apoio!$M$25),Apoio!$H$25,
IF(AF51&gt;=Apoio!$K$26,Apoio!$H$26)))))))</f>
        <v>-</v>
      </c>
    </row>
    <row r="52" spans="1:33">
      <c r="A52" s="45"/>
      <c r="B52" s="3">
        <v>48</v>
      </c>
      <c r="C52" s="179" t="str">
        <f t="shared" si="1"/>
        <v/>
      </c>
      <c r="D52" s="3"/>
      <c r="E52" s="3"/>
      <c r="F52" s="3"/>
      <c r="G52" s="3"/>
      <c r="H52" s="46"/>
      <c r="I52" s="3"/>
      <c r="J52" s="3"/>
      <c r="K52" s="59" t="str">
        <f>IFERROR(
IF(J52="","",
VLOOKUP(J52,Apoio!$B$5:$F$9,2,0)),"-")</f>
        <v/>
      </c>
      <c r="L52" s="47"/>
      <c r="M52" s="48"/>
      <c r="N52" s="59" t="str">
        <f>IF(M52="","",
VLOOKUP(M52,Apoio!$H$4:$P$9,2,0))</f>
        <v/>
      </c>
      <c r="O52" s="59" t="str">
        <f>IF(M52="","",
VLOOKUP(M52,Apoio!$H$4:$P$9,4,0))</f>
        <v/>
      </c>
      <c r="P52" s="48"/>
      <c r="Q52" s="59" t="str">
        <f>IF(P52="","",
VLOOKUP(P52,Apoio!$H$12:$P$17,2,0))</f>
        <v/>
      </c>
      <c r="R52" s="59" t="str">
        <f>IF(P52="","",
VLOOKUP(P52,Apoio!$H$12:$P$17,4,0))</f>
        <v/>
      </c>
      <c r="S52" s="60" t="str">
        <f t="shared" si="0"/>
        <v/>
      </c>
      <c r="T52" s="59" t="str">
        <f>IF(OR(M52="",P52=""),"",
IF(S52&lt;=Apoio!$M$21,Apoio!$H$21,
IF(S52&lt;=Apoio!$M$22,Apoio!$H$22,
IF(S52&lt;=Apoio!$M$23,Apoio!$H$23,
IF(S52&lt;=Apoio!$M$24,Apoio!$H$24,
IF(S52&lt;=Apoio!$M$25,Apoio!$H$25,
IF(S52&gt;Apoio!$M$25,Apoio!$H$26,)))))))</f>
        <v/>
      </c>
      <c r="V52" s="58" t="str">
        <f>IFERROR(VLOOKUP('1. Ambiente'!D$6,Apoio!$R$4:$X$9,MATCH(T52,Apoio!$R$4:$X$4,0),0),"-")</f>
        <v>-</v>
      </c>
      <c r="W52" s="15"/>
      <c r="X52" s="72" t="str">
        <f>IF(W52="","",
VLOOKUP(W52,Apoio!$R$20:$S$23,2,0))</f>
        <v/>
      </c>
      <c r="Y52" s="51"/>
      <c r="Z52" s="51"/>
      <c r="AA52" s="15"/>
      <c r="AB52" s="16"/>
      <c r="AC52" s="16"/>
      <c r="AE52" s="177" t="str">
        <f>IFERROR(
IF(J52="","",
VLOOKUP(J52,Apoio!$B$5:$F$9,4,0)),"-")</f>
        <v/>
      </c>
      <c r="AF52" s="61" t="str">
        <f t="shared" si="2"/>
        <v>-</v>
      </c>
      <c r="AG52" s="177" t="str">
        <f>IF(AF52="-","-",
IF(AND(AF52&gt;=Apoio!$K$21,AF52&lt;Apoio!$M$21),Apoio!$H$21,
IF(AND(AF52&gt;=Apoio!$K$22,AF52&lt;Apoio!$M$22),Apoio!$H$22,
IF(AND(AF52&gt;=Apoio!$K$23,AF52&lt;Apoio!$M$23),Apoio!$H$23,
IF(AND(AF52&gt;=Apoio!$K$24,AF52&lt;Apoio!$M$24),Apoio!$H$24,
IF(AND(AF52&gt;=Apoio!$K$25,AF52&lt;Apoio!$M$25),Apoio!$H$25,
IF(AF52&gt;=Apoio!$K$26,Apoio!$H$26)))))))</f>
        <v>-</v>
      </c>
    </row>
    <row r="53" spans="1:33">
      <c r="A53" s="45"/>
      <c r="B53" s="3">
        <v>49</v>
      </c>
      <c r="C53" s="179" t="str">
        <f t="shared" si="1"/>
        <v/>
      </c>
      <c r="D53" s="3"/>
      <c r="E53" s="3"/>
      <c r="F53" s="3"/>
      <c r="G53" s="3"/>
      <c r="H53" s="46"/>
      <c r="I53" s="3"/>
      <c r="J53" s="3"/>
      <c r="K53" s="59" t="str">
        <f>IFERROR(
IF(J53="","",
VLOOKUP(J53,Apoio!$B$5:$F$9,2,0)),"-")</f>
        <v/>
      </c>
      <c r="L53" s="47"/>
      <c r="M53" s="48"/>
      <c r="N53" s="59" t="str">
        <f>IF(M53="","",
VLOOKUP(M53,Apoio!$H$4:$P$9,2,0))</f>
        <v/>
      </c>
      <c r="O53" s="59" t="str">
        <f>IF(M53="","",
VLOOKUP(M53,Apoio!$H$4:$P$9,4,0))</f>
        <v/>
      </c>
      <c r="P53" s="48"/>
      <c r="Q53" s="59" t="str">
        <f>IF(P53="","",
VLOOKUP(P53,Apoio!$H$12:$P$17,2,0))</f>
        <v/>
      </c>
      <c r="R53" s="59" t="str">
        <f>IF(P53="","",
VLOOKUP(P53,Apoio!$H$12:$P$17,4,0))</f>
        <v/>
      </c>
      <c r="S53" s="60" t="str">
        <f t="shared" si="0"/>
        <v/>
      </c>
      <c r="T53" s="59" t="str">
        <f>IF(OR(M53="",P53=""),"",
IF(S53&lt;=Apoio!$M$21,Apoio!$H$21,
IF(S53&lt;=Apoio!$M$22,Apoio!$H$22,
IF(S53&lt;=Apoio!$M$23,Apoio!$H$23,
IF(S53&lt;=Apoio!$M$24,Apoio!$H$24,
IF(S53&lt;=Apoio!$M$25,Apoio!$H$25,
IF(S53&gt;Apoio!$M$25,Apoio!$H$26,)))))))</f>
        <v/>
      </c>
      <c r="V53" s="58" t="str">
        <f>IFERROR(VLOOKUP('1. Ambiente'!D$6,Apoio!$R$4:$X$9,MATCH(T53,Apoio!$R$4:$X$4,0),0),"-")</f>
        <v>-</v>
      </c>
      <c r="W53" s="15"/>
      <c r="X53" s="72" t="str">
        <f>IF(W53="","",
VLOOKUP(W53,Apoio!$R$20:$S$23,2,0))</f>
        <v/>
      </c>
      <c r="Y53" s="51"/>
      <c r="Z53" s="51"/>
      <c r="AA53" s="15"/>
      <c r="AB53" s="16"/>
      <c r="AC53" s="16"/>
      <c r="AE53" s="177" t="str">
        <f>IFERROR(
IF(J53="","",
VLOOKUP(J53,Apoio!$B$5:$F$9,4,0)),"-")</f>
        <v/>
      </c>
      <c r="AF53" s="61" t="str">
        <f t="shared" si="2"/>
        <v>-</v>
      </c>
      <c r="AG53" s="177" t="str">
        <f>IF(AF53="-","-",
IF(AND(AF53&gt;=Apoio!$K$21,AF53&lt;Apoio!$M$21),Apoio!$H$21,
IF(AND(AF53&gt;=Apoio!$K$22,AF53&lt;Apoio!$M$22),Apoio!$H$22,
IF(AND(AF53&gt;=Apoio!$K$23,AF53&lt;Apoio!$M$23),Apoio!$H$23,
IF(AND(AF53&gt;=Apoio!$K$24,AF53&lt;Apoio!$M$24),Apoio!$H$24,
IF(AND(AF53&gt;=Apoio!$K$25,AF53&lt;Apoio!$M$25),Apoio!$H$25,
IF(AF53&gt;=Apoio!$K$26,Apoio!$H$26)))))))</f>
        <v>-</v>
      </c>
    </row>
    <row r="54" spans="1:33">
      <c r="A54" s="45"/>
      <c r="B54" s="3">
        <v>50</v>
      </c>
      <c r="C54" s="179" t="str">
        <f t="shared" si="1"/>
        <v/>
      </c>
      <c r="D54" s="3"/>
      <c r="E54" s="3"/>
      <c r="F54" s="3"/>
      <c r="G54" s="3"/>
      <c r="H54" s="46"/>
      <c r="I54" s="3"/>
      <c r="J54" s="3"/>
      <c r="K54" s="59" t="str">
        <f>IFERROR(
IF(J54="","",
VLOOKUP(J54,Apoio!$B$5:$F$9,2,0)),"-")</f>
        <v/>
      </c>
      <c r="L54" s="47"/>
      <c r="M54" s="48"/>
      <c r="N54" s="59" t="str">
        <f>IF(M54="","",
VLOOKUP(M54,Apoio!$H$4:$P$9,2,0))</f>
        <v/>
      </c>
      <c r="O54" s="59" t="str">
        <f>IF(M54="","",
VLOOKUP(M54,Apoio!$H$4:$P$9,4,0))</f>
        <v/>
      </c>
      <c r="P54" s="48"/>
      <c r="Q54" s="59" t="str">
        <f>IF(P54="","",
VLOOKUP(P54,Apoio!$H$12:$P$17,2,0))</f>
        <v/>
      </c>
      <c r="R54" s="59" t="str">
        <f>IF(P54="","",
VLOOKUP(P54,Apoio!$H$12:$P$17,4,0))</f>
        <v/>
      </c>
      <c r="S54" s="60" t="str">
        <f t="shared" si="0"/>
        <v/>
      </c>
      <c r="T54" s="59" t="str">
        <f>IF(OR(M54="",P54=""),"",
IF(S54&lt;=Apoio!$M$21,Apoio!$H$21,
IF(S54&lt;=Apoio!$M$22,Apoio!$H$22,
IF(S54&lt;=Apoio!$M$23,Apoio!$H$23,
IF(S54&lt;=Apoio!$M$24,Apoio!$H$24,
IF(S54&lt;=Apoio!$M$25,Apoio!$H$25,
IF(S54&gt;Apoio!$M$25,Apoio!$H$26,)))))))</f>
        <v/>
      </c>
      <c r="V54" s="58" t="str">
        <f>IFERROR(VLOOKUP('1. Ambiente'!D$6,Apoio!$R$4:$X$9,MATCH(T54,Apoio!$R$4:$X$4,0),0),"-")</f>
        <v>-</v>
      </c>
      <c r="W54" s="15"/>
      <c r="X54" s="72" t="str">
        <f>IF(W54="","",
VLOOKUP(W54,Apoio!$R$20:$S$23,2,0))</f>
        <v/>
      </c>
      <c r="Y54" s="51"/>
      <c r="Z54" s="51"/>
      <c r="AA54" s="15"/>
      <c r="AB54" s="16"/>
      <c r="AC54" s="16"/>
      <c r="AE54" s="177" t="str">
        <f>IFERROR(
IF(J54="","",
VLOOKUP(J54,Apoio!$B$5:$F$9,4,0)),"-")</f>
        <v/>
      </c>
      <c r="AF54" s="61" t="str">
        <f t="shared" si="2"/>
        <v>-</v>
      </c>
      <c r="AG54" s="177" t="str">
        <f>IF(AF54="-","-",
IF(AND(AF54&gt;=Apoio!$K$21,AF54&lt;Apoio!$M$21),Apoio!$H$21,
IF(AND(AF54&gt;=Apoio!$K$22,AF54&lt;Apoio!$M$22),Apoio!$H$22,
IF(AND(AF54&gt;=Apoio!$K$23,AF54&lt;Apoio!$M$23),Apoio!$H$23,
IF(AND(AF54&gt;=Apoio!$K$24,AF54&lt;Apoio!$M$24),Apoio!$H$24,
IF(AND(AF54&gt;=Apoio!$K$25,AF54&lt;Apoio!$M$25),Apoio!$H$25,
IF(AF54&gt;=Apoio!$K$26,Apoio!$H$26)))))))</f>
        <v>-</v>
      </c>
    </row>
  </sheetData>
  <mergeCells count="12">
    <mergeCell ref="B3:G3"/>
    <mergeCell ref="J4:K4"/>
    <mergeCell ref="I3:K3"/>
    <mergeCell ref="M3:T3"/>
    <mergeCell ref="AE3:AG3"/>
    <mergeCell ref="M4:O4"/>
    <mergeCell ref="P4:R4"/>
    <mergeCell ref="S4:T4"/>
    <mergeCell ref="AF4:AG4"/>
    <mergeCell ref="W4:X4"/>
    <mergeCell ref="AB3:AC3"/>
    <mergeCell ref="V3:Z3"/>
  </mergeCells>
  <conditionalFormatting sqref="J5:J54">
    <cfRule type="cellIs" dxfId="43" priority="22" operator="equal">
      <formula>"FORTE"</formula>
    </cfRule>
  </conditionalFormatting>
  <conditionalFormatting sqref="J5:J54">
    <cfRule type="cellIs" dxfId="42" priority="23" operator="equal">
      <formula>"SATISFATÓRIO"</formula>
    </cfRule>
  </conditionalFormatting>
  <conditionalFormatting sqref="J5:J54">
    <cfRule type="cellIs" dxfId="41" priority="24" operator="equal">
      <formula>"MEDIANO"</formula>
    </cfRule>
  </conditionalFormatting>
  <conditionalFormatting sqref="J5:J54">
    <cfRule type="cellIs" dxfId="40" priority="25" operator="equal">
      <formula>"FRACO"</formula>
    </cfRule>
  </conditionalFormatting>
  <conditionalFormatting sqref="J5:J54">
    <cfRule type="cellIs" dxfId="39" priority="26" operator="equal">
      <formula>"INEXISTENTE"</formula>
    </cfRule>
  </conditionalFormatting>
  <conditionalFormatting sqref="T5:T54 AG5:AG54">
    <cfRule type="cellIs" dxfId="38" priority="16" operator="equal">
      <formula>"CRÍTICO"</formula>
    </cfRule>
  </conditionalFormatting>
  <conditionalFormatting sqref="T5:T54">
    <cfRule type="cellIs" dxfId="37" priority="17" operator="equal">
      <formula>"MUITO ALTO"</formula>
    </cfRule>
  </conditionalFormatting>
  <conditionalFormatting sqref="T5:T54 AG5:AG54">
    <cfRule type="cellIs" dxfId="36" priority="18" operator="equal">
      <formula>"ALTO"</formula>
    </cfRule>
  </conditionalFormatting>
  <conditionalFormatting sqref="T5:T54">
    <cfRule type="cellIs" dxfId="35" priority="19" operator="equal">
      <formula>"MÉDIO"</formula>
    </cfRule>
  </conditionalFormatting>
  <conditionalFormatting sqref="T5:T54 AG5:AG54">
    <cfRule type="cellIs" dxfId="34" priority="20" operator="equal">
      <formula>"BAIXO"</formula>
    </cfRule>
  </conditionalFormatting>
  <conditionalFormatting sqref="T5:T54 AG5:AG54">
    <cfRule type="cellIs" dxfId="33" priority="21" operator="equal">
      <formula>"MUITO BAIXO"</formula>
    </cfRule>
  </conditionalFormatting>
  <conditionalFormatting sqref="AG5:AG54">
    <cfRule type="cellIs" dxfId="32" priority="6" operator="equal">
      <formula>"MUITO ALTO"</formula>
    </cfRule>
  </conditionalFormatting>
  <conditionalFormatting sqref="AG5:AG54">
    <cfRule type="cellIs" dxfId="31" priority="8" operator="equal">
      <formula>"MÉDIO"</formula>
    </cfRule>
  </conditionalFormatting>
  <conditionalFormatting sqref="W5:W54">
    <cfRule type="cellIs" dxfId="30" priority="2" operator="equal">
      <formula>"TRANSFERIR/COMPARTILHAR"</formula>
    </cfRule>
    <cfRule type="cellIs" dxfId="29" priority="3" operator="equal">
      <formula>"REDUZIR"</formula>
    </cfRule>
    <cfRule type="cellIs" dxfId="28" priority="4" operator="equal">
      <formula>"ACEITAR"</formula>
    </cfRule>
  </conditionalFormatting>
  <conditionalFormatting sqref="W4:W54">
    <cfRule type="cellIs" dxfId="27" priority="1" operator="equal">
      <formula>"EVITAR"</formula>
    </cfRule>
  </conditionalFormatting>
  <dataValidations count="3">
    <dataValidation type="list" allowBlank="1" showErrorMessage="1" sqref="M5:M54">
      <formula1>"1,2,5,8,10"</formula1>
    </dataValidation>
    <dataValidation type="list" allowBlank="1" showInputMessage="1" showErrorMessage="1" sqref="P5:P54">
      <formula1>"1,2,5,8,10"</formula1>
    </dataValidation>
    <dataValidation type="custom" allowBlank="1" showDropDown="1" showErrorMessage="1" sqref="AB5:AC5 AB7:AC54">
      <formula1>OR(NOT(ISERROR(DATEVALUE(AB5))), AND(ISNUMBER(AB5), LEFT(CELL("format", AB5))="D"))</formula1>
    </dataValidation>
  </dataValidations>
  <pageMargins left="0.51181102362204722" right="0.47244094488188981" top="0.39370078740157483" bottom="0.51181102362204722" header="0" footer="0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'1. Ambiente'!$F$18:$F$38</xm:f>
          </x14:formula1>
          <xm:sqref>D25:D54</xm:sqref>
        </x14:dataValidation>
        <x14:dataValidation type="list" allowBlank="1" showInputMessage="1" showErrorMessage="1">
          <x14:formula1>
            <xm:f>Apoio!$B$5:$B$9</xm:f>
          </x14:formula1>
          <xm:sqref>J5:J54</xm:sqref>
        </x14:dataValidation>
        <x14:dataValidation type="list" allowBlank="1" showInputMessage="1" showErrorMessage="1">
          <x14:formula1>
            <xm:f>Apoio!$R$20:$R$23</xm:f>
          </x14:formula1>
          <xm:sqref>W5:W54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showGridLines="0" zoomScaleNormal="100" workbookViewId="0">
      <selection activeCell="B23" sqref="B5:B23"/>
    </sheetView>
  </sheetViews>
  <sheetFormatPr defaultRowHeight="12.75"/>
  <cols>
    <col min="1" max="1" width="2.140625" style="8" customWidth="1"/>
    <col min="2" max="2" width="8.28515625" style="70" customWidth="1"/>
    <col min="3" max="3" width="17.85546875" style="8" customWidth="1"/>
    <col min="4" max="4" width="38.85546875" style="8" customWidth="1"/>
    <col min="5" max="5" width="22.5703125" style="8" customWidth="1"/>
    <col min="6" max="6" width="27.7109375" style="8" customWidth="1"/>
    <col min="7" max="7" width="19.5703125" style="8" bestFit="1" customWidth="1"/>
    <col min="8" max="8" width="26.28515625" style="70" bestFit="1" customWidth="1"/>
    <col min="9" max="9" width="15" style="8" customWidth="1"/>
    <col min="10" max="10" width="9.140625" style="8"/>
    <col min="11" max="11" width="21" style="8" customWidth="1"/>
    <col min="12" max="12" width="9.140625" style="8"/>
    <col min="13" max="13" width="18.28515625" style="8" customWidth="1"/>
    <col min="14" max="15" width="10.140625" style="8" bestFit="1" customWidth="1"/>
    <col min="16" max="16384" width="9.140625" style="8"/>
  </cols>
  <sheetData>
    <row r="1" spans="2:9">
      <c r="B1" s="8"/>
      <c r="H1" s="8"/>
    </row>
    <row r="2" spans="2:9" s="54" customFormat="1">
      <c r="B2" s="218" t="s">
        <v>137</v>
      </c>
      <c r="C2" s="219"/>
      <c r="D2" s="219"/>
      <c r="E2" s="220" t="str">
        <f>'1. Ambiente'!D13</f>
        <v>licitação</v>
      </c>
      <c r="F2" s="220"/>
      <c r="G2" s="220"/>
      <c r="H2" s="220"/>
      <c r="I2" s="221"/>
    </row>
    <row r="3" spans="2:9" s="54" customFormat="1">
      <c r="B3" s="222" t="s">
        <v>135</v>
      </c>
      <c r="C3" s="222" t="s">
        <v>0</v>
      </c>
      <c r="D3" s="222" t="s">
        <v>50</v>
      </c>
      <c r="E3" s="222"/>
      <c r="F3" s="222"/>
      <c r="G3" s="215" t="s">
        <v>129</v>
      </c>
      <c r="H3" s="222" t="s">
        <v>130</v>
      </c>
      <c r="I3" s="222" t="s">
        <v>109</v>
      </c>
    </row>
    <row r="4" spans="2:9" s="54" customFormat="1">
      <c r="B4" s="222"/>
      <c r="C4" s="222"/>
      <c r="D4" s="1" t="s">
        <v>85</v>
      </c>
      <c r="E4" s="1" t="s">
        <v>9</v>
      </c>
      <c r="F4" s="1" t="s">
        <v>86</v>
      </c>
      <c r="G4" s="215"/>
      <c r="H4" s="223"/>
      <c r="I4" s="223"/>
    </row>
    <row r="5" spans="2:9" ht="51">
      <c r="B5" s="74" t="s">
        <v>266</v>
      </c>
      <c r="C5" s="71" t="str">
        <f>IF($B5="","",VLOOKUP($B5,'2. Gerenciamento'!$C$5:$U$54,2,FALSE))</f>
        <v>Ci com a solicitação</v>
      </c>
      <c r="D5" s="71" t="str">
        <f>IF($B5="","",VLOOKUP($B5,'2. Gerenciamento'!$C$5:$U$54,3,FALSE))</f>
        <v>Elaboração de CI faltando informações cruciais para andamento do processo</v>
      </c>
      <c r="E5" s="71" t="str">
        <f>IF($B5="","",VLOOKUP($B5,'2. Gerenciamento'!$C$5:$U$54,4,FALSE))</f>
        <v>comprar o que não é necessário</v>
      </c>
      <c r="F5" s="71" t="str">
        <f>IF($B5="","",VLOOKUP($B5,'2. Gerenciamento'!$C$5:$U$54,5,FALSE))</f>
        <v>atrasos significativos no andamento do processo.</v>
      </c>
      <c r="G5" s="58" t="str">
        <f>IF($B5="","",VLOOKUP($B5,'2. Gerenciamento'!$C$5:$U$54,18,FALSE))</f>
        <v>MÉDIO</v>
      </c>
      <c r="H5" s="178" t="str">
        <f>IF($B5="","",VLOOKUP($B5,'2. Gerenciamento'!$C$5:$AC$54,23,FALSE))</f>
        <v>Que entre em contato com o setor de compras para que seja instruído o que deve conter na CI</v>
      </c>
      <c r="I5" s="178" t="str">
        <f>IF($B5="","",VLOOKUP($B5,'2. Gerenciamento'!$C$5:$AC$54,24,FALSE))</f>
        <v>àrea demandante</v>
      </c>
    </row>
    <row r="6" spans="2:9" ht="25.5">
      <c r="B6" s="51" t="s">
        <v>267</v>
      </c>
      <c r="C6" s="71" t="str">
        <f>IF($B6="","",VLOOKUP($B6,'2. Gerenciamento'!$C$5:$U$54,2,FALSE))</f>
        <v>Instrumento de oficialização</v>
      </c>
      <c r="D6" s="71" t="str">
        <f>IF($B6="","",VLOOKUP($B6,'2. Gerenciamento'!$C$5:$U$54,3,FALSE))</f>
        <v>Nomear um agente sem instrução</v>
      </c>
      <c r="E6" s="71" t="str">
        <f>IF($B6="","",VLOOKUP($B6,'2. Gerenciamento'!$C$5:$U$54,4,FALSE))</f>
        <v>ter erros grosseiros no processo</v>
      </c>
      <c r="F6" s="71" t="str">
        <f>IF($B6="","",VLOOKUP($B6,'2. Gerenciamento'!$C$5:$U$54,5,FALSE))</f>
        <v>decisões inadequadas e comprometer a eficácia das operações.</v>
      </c>
      <c r="G6" s="58" t="str">
        <f>IF($B6="","",VLOOKUP($B6,'2. Gerenciamento'!$C$5:$U$54,18,FALSE))</f>
        <v>BAIXO</v>
      </c>
      <c r="H6" s="178" t="str">
        <f>IF($B6="","",VLOOKUP($B6,'2. Gerenciamento'!$C$5:$AC$54,23,FALSE))</f>
        <v>Autoridade copetente</v>
      </c>
      <c r="I6" s="178" t="str">
        <f>IF($B6="","",VLOOKUP($B6,'2. Gerenciamento'!$C$5:$AC$54,24,FALSE))</f>
        <v>Secretáio</v>
      </c>
    </row>
    <row r="7" spans="2:9" ht="114.75">
      <c r="B7" s="51" t="s">
        <v>268</v>
      </c>
      <c r="C7" s="71" t="str">
        <f>IF($B7="","",VLOOKUP($B7,'2. Gerenciamento'!$C$5:$U$54,2,FALSE))</f>
        <v>Designação da equipe de planejamento</v>
      </c>
      <c r="D7" s="71" t="str">
        <f>IF($B7="","",VLOOKUP($B7,'2. Gerenciamento'!$C$5:$U$54,3,FALSE))</f>
        <v>Nomear pessoas que não tem capacidade técnica para elaborar os documentos</v>
      </c>
      <c r="E7" s="71" t="str">
        <f>IF($B7="","",VLOOKUP($B7,'2. Gerenciamento'!$C$5:$U$54,4,FALSE))</f>
        <v>Falha operacional</v>
      </c>
      <c r="F7" s="71" t="str">
        <f>IF($B7="","",VLOOKUP($B7,'2. Gerenciamento'!$C$5:$U$54,5,FALSE))</f>
        <v xml:space="preserve">Documentos Ineficientes e Impróprios, Aumento do Risco de Contestações, Atrasos no Processo, Problemas na Execução, Problemas de Conformidade, Desperdício de Recursos, </v>
      </c>
      <c r="G7" s="58" t="str">
        <f>IF($B7="","",VLOOKUP($B7,'2. Gerenciamento'!$C$5:$U$54,18,FALSE))</f>
        <v>ALTO</v>
      </c>
      <c r="H7" s="178" t="str">
        <f>IF($B7="","",VLOOKUP($B7,'2. Gerenciamento'!$C$5:$AC$54,23,FALSE))</f>
        <v>Desenvolva um guia de procedimentos e garanta que a equipe tenha qualificações e treinamento contínuo. Implemente uma revisão rigorosa dos documentos e mantenha transparência com informações acessíveis e comunicação aberta.</v>
      </c>
      <c r="I7" s="178" t="str">
        <f>IF($B7="","",VLOOKUP($B7,'2. Gerenciamento'!$C$5:$AC$54,24,FALSE))</f>
        <v xml:space="preserve">agente de contratação </v>
      </c>
    </row>
    <row r="8" spans="2:9" ht="102">
      <c r="B8" s="51" t="s">
        <v>269</v>
      </c>
      <c r="C8" s="71" t="str">
        <f>IF($B8="","",VLOOKUP($B8,'2. Gerenciamento'!$C$5:$U$54,2,FALSE))</f>
        <v>elaboração do ETP</v>
      </c>
      <c r="D8" s="71" t="str">
        <f>IF($B8="","",VLOOKUP($B8,'2. Gerenciamento'!$C$5:$U$54,3,FALSE))</f>
        <v>informações incompletas e análises superficiais que podem levar a decisões inadequadas e problemas futuros no projeto</v>
      </c>
      <c r="E8" s="71" t="str">
        <f>IF($B8="","",VLOOKUP($B8,'2. Gerenciamento'!$C$5:$U$54,4,FALSE))</f>
        <v>análises superficiais e problemas futuros no projeto</v>
      </c>
      <c r="F8" s="71" t="str">
        <f>IF($B8="","",VLOOKUP($B8,'2. Gerenciamento'!$C$5:$U$54,5,FALSE))</f>
        <v>potencial tomada de decisões inadequadas, que pode resultar em aumento de custos, atrasos, e falhas no projeto devido à falta de informações detalhadas e análises abrangentes.</v>
      </c>
      <c r="G8" s="58" t="str">
        <f>IF($B8="","",VLOOKUP($B8,'2. Gerenciamento'!$C$5:$U$54,18,FALSE))</f>
        <v>ALTO</v>
      </c>
      <c r="H8" s="178" t="str">
        <f>IF($B8="","",VLOOKUP($B8,'2. Gerenciamento'!$C$5:$AC$54,23,FALSE))</f>
        <v>revisões detalhadas e consultar especialistas e partes interessadas antes de tomar decisões, garantindo que o resumo cubra todos os aspectos essenciais e que as estimativas e análises sejam precisas e completas</v>
      </c>
      <c r="I8" s="178" t="str">
        <f>IF($B8="","",VLOOKUP($B8,'2. Gerenciamento'!$C$5:$AC$54,24,FALSE))</f>
        <v>equipe de planejamento</v>
      </c>
    </row>
    <row r="9" spans="2:9" ht="89.25">
      <c r="B9" s="51" t="s">
        <v>270</v>
      </c>
      <c r="C9" s="71" t="str">
        <f>IF($B9="","",VLOOKUP($B9,'2. Gerenciamento'!$C$5:$U$54,2,FALSE))</f>
        <v>Elaboração do Termo de referência</v>
      </c>
      <c r="D9" s="71" t="str">
        <f>IF($B9="","",VLOOKUP($B9,'2. Gerenciamento'!$C$5:$U$54,3,FALSE))</f>
        <v>definição inadequada do escopo, falta de detalhamento, especificações incorretas e ausência de critérios de avaliação, o que pode levar a propostas inadequadas e problemas de conformidade.</v>
      </c>
      <c r="E9" s="71" t="str">
        <f>IF($B9="","",VLOOKUP($B9,'2. Gerenciamento'!$C$5:$U$54,4,FALSE))</f>
        <v>propostas inadequadas e problemas de conformidade</v>
      </c>
      <c r="F9" s="71" t="str">
        <f>IF($B9="","",VLOOKUP($B9,'2. Gerenciamento'!$C$5:$U$54,5,FALSE))</f>
        <v>aumento de custos, atrasos no projeto e problemas de conformidade, além de possíveis disputas contratuais e soluções que não atendem às necessidades reais.</v>
      </c>
      <c r="G9" s="58" t="str">
        <f>IF($B9="","",VLOOKUP($B9,'2. Gerenciamento'!$C$5:$U$54,18,FALSE))</f>
        <v>MÉDIO</v>
      </c>
      <c r="H9" s="178" t="str">
        <f>IF($B9="","",VLOOKUP($B9,'2. Gerenciamento'!$C$5:$AC$54,23,FALSE))</f>
        <v>realizar revisões colaborativas e consultar especialistas e partes interessadas para assegurar que o documento seja detalhado, preciso e alinhado com os objetivos e requisitos do projeto.</v>
      </c>
      <c r="I9" s="178" t="str">
        <f>IF($B9="","",VLOOKUP($B9,'2. Gerenciamento'!$C$5:$AC$54,24,FALSE))</f>
        <v>equipe de planejamento</v>
      </c>
    </row>
    <row r="10" spans="2:9" ht="51">
      <c r="B10" s="51" t="s">
        <v>271</v>
      </c>
      <c r="C10" s="71" t="str">
        <f>IF($B10="","",VLOOKUP($B10,'2. Gerenciamento'!$C$5:$U$54,2,FALSE))</f>
        <v>Pesquisa de preço (SAD)</v>
      </c>
      <c r="D10" s="71" t="str">
        <f>IF($B10="","",VLOOKUP($B10,'2. Gerenciamento'!$C$5:$U$54,3,FALSE))</f>
        <v xml:space="preserve"> dados desatualizados, falta de comparabilidade e viés na seleção de fornecedores, o que pode levar a estimativas imprecisas</v>
      </c>
      <c r="E10" s="71" t="str">
        <f>IF($B10="","",VLOOKUP($B10,'2. Gerenciamento'!$C$5:$U$54,4,FALSE))</f>
        <v>falta de comparabilidade e viés na seleção de fornecedores, que pode levar a estimativas imprecisas, estimativas inadequadas</v>
      </c>
      <c r="F10" s="71" t="str">
        <f>IF($B10="","",VLOOKUP($B10,'2. Gerenciamento'!$C$5:$U$54,5,FALSE))</f>
        <v>resultar em fracasso da licitação ou deserta.</v>
      </c>
      <c r="G10" s="58" t="str">
        <f>IF($B10="","",VLOOKUP($B10,'2. Gerenciamento'!$C$5:$U$54,18,FALSE))</f>
        <v>MÉDIO</v>
      </c>
      <c r="H10" s="178" t="str">
        <f>IF($B10="","",VLOOKUP($B10,'2. Gerenciamento'!$C$5:$AC$54,23,FALSE))</f>
        <v>NSA</v>
      </c>
      <c r="I10" s="178" t="str">
        <f>IF($B10="","",VLOOKUP($B10,'2. Gerenciamento'!$C$5:$AC$54,24,FALSE))</f>
        <v>equipe de pesquisa de preço da SAD</v>
      </c>
    </row>
    <row r="11" spans="2:9" ht="102">
      <c r="B11" s="51" t="s">
        <v>272</v>
      </c>
      <c r="C11" s="71" t="str">
        <f>IF($B11="","",VLOOKUP($B11,'2. Gerenciamento'!$C$5:$U$54,2,FALSE))</f>
        <v>solicitação declaração de orçamentária e pré empenho</v>
      </c>
      <c r="D11" s="71" t="str">
        <f>IF($B11="","",VLOOKUP($B11,'2. Gerenciamento'!$C$5:$U$54,3,FALSE))</f>
        <v>Falta de alinhamento com o orçamento aprovado erro na natureza de despesa do pré empenho</v>
      </c>
      <c r="E11" s="71" t="str">
        <f>IF($B11="","",VLOOKUP($B11,'2. Gerenciamento'!$C$5:$U$54,4,FALSE))</f>
        <v>Inconsistências Orçamentárias</v>
      </c>
      <c r="F11" s="71" t="str">
        <f>IF($B11="","",VLOOKUP($B11,'2. Gerenciamento'!$C$5:$U$54,5,FALSE))</f>
        <v>refazer a planilha de licitação ie remanejar o orçamento</v>
      </c>
      <c r="G11" s="58" t="str">
        <f>IF($B11="","",VLOOKUP($B11,'2. Gerenciamento'!$C$5:$U$54,18,FALSE))</f>
        <v>BAIXO</v>
      </c>
      <c r="H11" s="178" t="str">
        <f>IF($B11="","",VLOOKUP($B11,'2. Gerenciamento'!$C$5:$AC$54,23,FALSE))</f>
        <v>revisão e aprovação das solicitações por uma equipe financeira qualificada, garantindo que todas as despesas estejam devidamente categorizadas e autorizadas conforme o orçamento vigente.</v>
      </c>
      <c r="I11" s="178" t="str">
        <f>IF($B11="","",VLOOKUP($B11,'2. Gerenciamento'!$C$5:$AC$54,24,FALSE))</f>
        <v>equipe do financeiro</v>
      </c>
    </row>
    <row r="12" spans="2:9" ht="102">
      <c r="B12" s="51" t="s">
        <v>273</v>
      </c>
      <c r="C12" s="71" t="str">
        <f>IF($B12="","",VLOOKUP($B12,'2. Gerenciamento'!$C$5:$U$54,2,FALSE))</f>
        <v>elaboração do edital (SAD)</v>
      </c>
      <c r="D12" s="71" t="str">
        <f>IF($B12="","",VLOOKUP($B12,'2. Gerenciamento'!$C$5:$U$54,3,FALSE))</f>
        <v>Possibilidade de inclusão de requisitos imprecisos ou inadequados, o que pode levar a disputas legais, desqualificação de propostas ou dificuldade em atender às necessidades reais do projeto.</v>
      </c>
      <c r="E12" s="71" t="str">
        <f>IF($B12="","",VLOOKUP($B12,'2. Gerenciamento'!$C$5:$U$54,4,FALSE))</f>
        <v>pode levar a disputas legais, desqualificação de propostas ou dificuldade em atender às necessidades reais do projeto, Especificações Inadequadas</v>
      </c>
      <c r="F12" s="71" t="str">
        <f>IF($B12="","",VLOOKUP($B12,'2. Gerenciamento'!$C$5:$U$54,5,FALSE))</f>
        <v>Inviabilidade do processo licitatório, resultando em atrasos, custos adicionais e possível fracasso na contratação.</v>
      </c>
      <c r="G12" s="58" t="str">
        <f>IF($B12="","",VLOOKUP($B12,'2. Gerenciamento'!$C$5:$U$54,18,FALSE))</f>
        <v>MÉDIO</v>
      </c>
      <c r="H12" s="178" t="str">
        <f>IF($B12="","",VLOOKUP($B12,'2. Gerenciamento'!$C$5:$AC$54,23,FALSE))</f>
        <v>NSA</v>
      </c>
      <c r="I12" s="178" t="str">
        <f>IF($B12="","",VLOOKUP($B12,'2. Gerenciamento'!$C$5:$AC$54,24,FALSE))</f>
        <v>Equpe de elaboração de edital da SAD</v>
      </c>
    </row>
    <row r="13" spans="2:9" ht="89.25">
      <c r="B13" s="51" t="s">
        <v>274</v>
      </c>
      <c r="C13" s="71" t="str">
        <f>IF($B13="","",VLOOKUP($B13,'2. Gerenciamento'!$C$5:$U$54,2,FALSE))</f>
        <v>Parecer jurídico (PGE)</v>
      </c>
      <c r="D13" s="71" t="str">
        <f>IF($B13="","",VLOOKUP($B13,'2. Gerenciamento'!$C$5:$U$54,3,FALSE))</f>
        <v>pareceres errôneos, falta de acompanhamento das súmulas e jurisprudências pertinentes, além de possíveis litígios e penalidades por não conformidade</v>
      </c>
      <c r="E13" s="71" t="str">
        <f>IF($B13="","",VLOOKUP($B13,'2. Gerenciamento'!$C$5:$U$54,4,FALSE))</f>
        <v>Risco Jurídico e de Conformidade</v>
      </c>
      <c r="F13" s="71" t="str">
        <f>IF($B13="","",VLOOKUP($B13,'2. Gerenciamento'!$C$5:$U$54,5,FALSE))</f>
        <v>insegurança jurídica, decisões judiciais desfavoráveis, aumento de litígios e penalidades, além de comprometimento da defesa jurídica da administração pública.</v>
      </c>
      <c r="G13" s="58" t="str">
        <f>IF($B13="","",VLOOKUP($B13,'2. Gerenciamento'!$C$5:$U$54,18,FALSE))</f>
        <v>BAIXO</v>
      </c>
      <c r="H13" s="178" t="str">
        <f>IF($B13="","",VLOOKUP($B13,'2. Gerenciamento'!$C$5:$AC$54,23,FALSE))</f>
        <v>NSA</v>
      </c>
      <c r="I13" s="178" t="str">
        <f>IF($B13="","",VLOOKUP($B13,'2. Gerenciamento'!$C$5:$AC$54,24,FALSE))</f>
        <v>Procuradores da PGE</v>
      </c>
    </row>
    <row r="14" spans="2:9" ht="165.75">
      <c r="B14" s="51" t="s">
        <v>275</v>
      </c>
      <c r="C14" s="71" t="str">
        <f>IF($B14="","",VLOOKUP($B14,'2. Gerenciamento'!$C$5:$U$54,2,FALSE))</f>
        <v>Resposta ao parecer</v>
      </c>
      <c r="D14" s="71" t="str">
        <f>IF($B14="","",VLOOKUP($B14,'2. Gerenciamento'!$C$5:$U$54,3,FALSE))</f>
        <v>possibilidade de não abordar adequadamente as questões levantadas, omissões críticas e a potencial geração de conflitos adicionais se a resposta não estiver bem fundamentada ou alinhada com as normas e jurisprudências aplicáveis.</v>
      </c>
      <c r="E14" s="71" t="str">
        <f>IF($B14="","",VLOOKUP($B14,'2. Gerenciamento'!$C$5:$U$54,4,FALSE))</f>
        <v>incapacidade de fornecer uma resposta adequada e bem fundamentada, o que pode levar a omissões críticas e a potenciais conflitos adicionais, principalmente se a resposta não estiver em conformidade com as normas e jurisprudências aplicáveis</v>
      </c>
      <c r="F14" s="71" t="str">
        <f>IF($B14="","",VLOOKUP($B14,'2. Gerenciamento'!$C$5:$U$54,5,FALSE))</f>
        <v>agravamento de conflitos, decisões desfavoráveis em processos judiciais, e a possibilidade de sanções ou penalidades devido à não conformidade com normas e regulamentos.</v>
      </c>
      <c r="G14" s="58" t="str">
        <f>IF($B14="","",VLOOKUP($B14,'2. Gerenciamento'!$C$5:$U$54,18,FALSE))</f>
        <v>BAIXO</v>
      </c>
      <c r="H14" s="178" t="str">
        <f>IF($B14="","",VLOOKUP($B14,'2. Gerenciamento'!$C$5:$AC$54,23,FALSE))</f>
        <v>implementação de um processo estruturado de revisão e validação dos pareceres, assegurando que todos os questionamentos sejam respondidos de forma completa e com embasamento legal adequado antes da finalização, além de contar com apoio jurídico no setor para elaborar essas respostas."</v>
      </c>
      <c r="I14" s="178" t="str">
        <f>IF($B14="","",VLOOKUP($B14,'2. Gerenciamento'!$C$5:$AC$54,24,FALSE))</f>
        <v>Equipe Cogeconv</v>
      </c>
    </row>
    <row r="15" spans="2:9" ht="102">
      <c r="B15" s="51" t="s">
        <v>276</v>
      </c>
      <c r="C15" s="71" t="str">
        <f>IF($B15="","",VLOOKUP($B15,'2. Gerenciamento'!$C$5:$U$54,2,FALSE))</f>
        <v>Análise da resposta à PGE (SAD)</v>
      </c>
      <c r="D15" s="71" t="str">
        <f>IF($B15="","",VLOOKUP($B15,'2. Gerenciamento'!$C$5:$U$54,3,FALSE))</f>
        <v>possibilidade de interpretação incorreta das questões levantadas, a inadequação das justificativas apresentadas e a falta de alinhamento com a legislação e jurisprudência vigente.</v>
      </c>
      <c r="E15" s="71" t="str">
        <f>IF($B15="","",VLOOKUP($B15,'2. Gerenciamento'!$C$5:$U$54,4,FALSE))</f>
        <v xml:space="preserve"> o que pode levar a justificativas inadequadas e à falta de alinhamento com a legislação e jurisprudência vigente, resultando em potenciais problemas legais e compromissos na eficácia da resolução proposta.</v>
      </c>
      <c r="F15" s="71" t="str">
        <f>IF($B15="","",VLOOKUP($B15,'2. Gerenciamento'!$C$5:$U$54,5,FALSE))</f>
        <v>demora na resposta do processo, a devolução desnecessária do processo ao órgão e o atraso na realização do pregão podem resultar em atrasos significativos e comprometer a eficiência do processo administrativo.</v>
      </c>
      <c r="G15" s="58" t="str">
        <f>IF($B15="","",VLOOKUP($B15,'2. Gerenciamento'!$C$5:$U$54,18,FALSE))</f>
        <v>BAIXO</v>
      </c>
      <c r="H15" s="178" t="str">
        <f>IF($B15="","",VLOOKUP($B15,'2. Gerenciamento'!$C$5:$AC$54,23,FALSE))</f>
        <v>NSA</v>
      </c>
      <c r="I15" s="178" t="str">
        <f>IF($B15="","",VLOOKUP($B15,'2. Gerenciamento'!$C$5:$AC$54,24,FALSE))</f>
        <v>Equipe da SAD</v>
      </c>
    </row>
    <row r="16" spans="2:9" ht="38.25">
      <c r="B16" s="51" t="s">
        <v>277</v>
      </c>
      <c r="C16" s="71" t="str">
        <f>IF($B16="","",VLOOKUP($B16,'2. Gerenciamento'!$C$5:$U$54,2,FALSE))</f>
        <v>Publicação do Edital (SAD)</v>
      </c>
      <c r="D16" s="71" t="str">
        <f>IF($B16="","",VLOOKUP($B16,'2. Gerenciamento'!$C$5:$U$54,3,FALSE))</f>
        <v>erros no conteúdo, falta de clareza nas exigências e o não cumprimento dos prazos legais</v>
      </c>
      <c r="E16" s="71" t="str">
        <f>IF($B16="","",VLOOKUP($B16,'2. Gerenciamento'!$C$5:$U$54,4,FALSE))</f>
        <v>pode resultar em decisões inadequadas, desacordos e penalidades legais.</v>
      </c>
      <c r="F16" s="71" t="str">
        <f>IF($B16="","",VLOOKUP($B16,'2. Gerenciamento'!$C$5:$U$54,5,FALSE))</f>
        <v>questionamentos, impugnações e atrasos no processo</v>
      </c>
      <c r="G16" s="58" t="str">
        <f>IF($B16="","",VLOOKUP($B16,'2. Gerenciamento'!$C$5:$U$54,18,FALSE))</f>
        <v>MUITO BAIXO</v>
      </c>
      <c r="H16" s="178" t="str">
        <f>IF($B16="","",VLOOKUP($B16,'2. Gerenciamento'!$C$5:$AC$54,23,FALSE))</f>
        <v>NSA</v>
      </c>
      <c r="I16" s="178" t="str">
        <f>IF($B16="","",VLOOKUP($B16,'2. Gerenciamento'!$C$5:$AC$54,24,FALSE))</f>
        <v>Equipe da SAD</v>
      </c>
    </row>
    <row r="17" spans="2:9" ht="89.25">
      <c r="B17" s="51" t="s">
        <v>278</v>
      </c>
      <c r="C17" s="71" t="str">
        <f>IF($B17="","",VLOOKUP($B17,'2. Gerenciamento'!$C$5:$U$54,2,FALSE))</f>
        <v>Pregão (SAD)</v>
      </c>
      <c r="D17" s="71" t="str">
        <f>IF($B17="","",VLOOKUP($B17,'2. Gerenciamento'!$C$5:$U$54,3,FALSE))</f>
        <v>possibilidade de propostas inadequadas, irregularidades no processo de julgamento e falta de conformidade com as normas</v>
      </c>
      <c r="E17" s="71" t="str">
        <f>IF($B17="","",VLOOKUP($B17,'2. Gerenciamento'!$C$5:$U$54,4,FALSE))</f>
        <v>desclassificações injustas e potencialmente em litígios.</v>
      </c>
      <c r="F17" s="71" t="str">
        <f>IF($B17="","",VLOOKUP($B17,'2. Gerenciamento'!$C$5:$U$54,5,FALSE))</f>
        <v>desclassificações inadequadas, atrasos no processo de aquisição e a possibilidade de contestações legais, suspensão da licitação ou cancelamento do processo, impugnação</v>
      </c>
      <c r="G17" s="58" t="str">
        <f>IF($B17="","",VLOOKUP($B17,'2. Gerenciamento'!$C$5:$U$54,18,FALSE))</f>
        <v>ALTO</v>
      </c>
      <c r="H17" s="178" t="str">
        <f>IF($B17="","",VLOOKUP($B17,'2. Gerenciamento'!$C$5:$AC$54,23,FALSE))</f>
        <v>NSA</v>
      </c>
      <c r="I17" s="178" t="str">
        <f>IF($B17="","",VLOOKUP($B17,'2. Gerenciamento'!$C$5:$AC$54,24,FALSE))</f>
        <v>Equipe da SAD</v>
      </c>
    </row>
    <row r="18" spans="2:9" ht="63.75">
      <c r="B18" s="51" t="s">
        <v>279</v>
      </c>
      <c r="C18" s="71" t="str">
        <f>IF($B18="","",VLOOKUP($B18,'2. Gerenciamento'!$C$5:$U$54,2,FALSE))</f>
        <v>Resultado da licitação (SAD)</v>
      </c>
      <c r="D18" s="71" t="str">
        <f>IF($B18="","",VLOOKUP($B18,'2. Gerenciamento'!$C$5:$U$54,3,FALSE))</f>
        <v>possibilidade de resultados contestáveis devido a erros de avaliação, propostas inadequadas ou falta de transparência</v>
      </c>
      <c r="E18" s="71" t="str">
        <f>IF($B18="","",VLOOKUP($B18,'2. Gerenciamento'!$C$5:$U$54,4,FALSE))</f>
        <v>pode levar a questionamentos e disputas</v>
      </c>
      <c r="F18" s="71" t="str">
        <f>IF($B18="","",VLOOKUP($B18,'2. Gerenciamento'!$C$5:$U$54,5,FALSE))</f>
        <v>nulação do processo, necessidade de reabertura de procedimentos, e impactos negativos na credibilidade e eficiência da contratação.</v>
      </c>
      <c r="G18" s="58" t="str">
        <f>IF($B18="","",VLOOKUP($B18,'2. Gerenciamento'!$C$5:$U$54,18,FALSE))</f>
        <v>MÉDIO</v>
      </c>
      <c r="H18" s="178" t="str">
        <f>IF($B18="","",VLOOKUP($B18,'2. Gerenciamento'!$C$5:$AC$54,23,FALSE))</f>
        <v>NSA</v>
      </c>
      <c r="I18" s="178" t="str">
        <f>IF($B18="","",VLOOKUP($B18,'2. Gerenciamento'!$C$5:$AC$54,24,FALSE))</f>
        <v>Equipe da SAD</v>
      </c>
    </row>
    <row r="19" spans="2:9" ht="76.5">
      <c r="B19" s="51" t="s">
        <v>280</v>
      </c>
      <c r="C19" s="71" t="str">
        <f>IF($B19="","",VLOOKUP($B19,'2. Gerenciamento'!$C$5:$U$54,2,FALSE))</f>
        <v>Homologação da licitação</v>
      </c>
      <c r="D19" s="71" t="str">
        <f>IF($B19="","",VLOOKUP($B19,'2. Gerenciamento'!$C$5:$U$54,3,FALSE))</f>
        <v xml:space="preserve"> falhas na verificação da conformidade das propostas, nos documentos enviados pelo fornecedor, publicação erronea</v>
      </c>
      <c r="E19" s="71" t="str">
        <f>IF($B19="","",VLOOKUP($B19,'2. Gerenciamento'!$C$5:$U$54,4,FALSE))</f>
        <v xml:space="preserve">falhas nos processos de verificação e controle como fonte e a ausência de mecanismos eficazes de revisão e precisão como vulnerabilidade.
</v>
      </c>
      <c r="F19" s="71" t="str">
        <f>IF($B19="","",VLOOKUP($B19,'2. Gerenciamento'!$C$5:$U$54,5,FALSE))</f>
        <v>anulação da homologação, disputas legais, e atrasos significativos na conclusão do processo licitatório</v>
      </c>
      <c r="G19" s="58" t="str">
        <f>IF($B19="","",VLOOKUP($B19,'2. Gerenciamento'!$C$5:$U$54,18,FALSE))</f>
        <v>BAIXO</v>
      </c>
      <c r="H19" s="178" t="str">
        <f>IF($B19="","",VLOOKUP($B19,'2. Gerenciamento'!$C$5:$AC$54,23,FALSE))</f>
        <v>Estabelecer um protocolo detalhado de verificação e validação dos documentos e propostas, com checagens duplas e auditorias internas antes da homologação.</v>
      </c>
      <c r="I19" s="178" t="str">
        <f>IF($B19="","",VLOOKUP($B19,'2. Gerenciamento'!$C$5:$AC$54,24,FALSE))</f>
        <v>Equipe Cogeconv</v>
      </c>
    </row>
    <row r="20" spans="2:9" ht="51">
      <c r="B20" s="51" t="s">
        <v>281</v>
      </c>
      <c r="C20" s="71" t="str">
        <f>IF($B20="","",VLOOKUP($B20,'2. Gerenciamento'!$C$5:$U$54,2,FALSE))</f>
        <v>Se ultrapassar 100 mil, é realizado contrato, assinatura do contrato</v>
      </c>
      <c r="D20" s="71" t="str">
        <f>IF($B20="","",VLOOKUP($B20,'2. Gerenciamento'!$C$5:$U$54,3,FALSE))</f>
        <v>Informações erradas dos fornecedores e do órgão</v>
      </c>
      <c r="E20" s="71" t="str">
        <f>IF($B20="","",VLOOKUP($B20,'2. Gerenciamento'!$C$5:$U$54,4,FALSE))</f>
        <v>combinação de informações incorretas como fonte e a falta de controle e verificação como vulnerabilidade</v>
      </c>
      <c r="F20" s="71" t="str">
        <f>IF($B20="","",VLOOKUP($B20,'2. Gerenciamento'!$C$5:$U$54,5,FALSE))</f>
        <v xml:space="preserve">refazer o contrato ou fazer um apostilamento </v>
      </c>
      <c r="G20" s="58" t="str">
        <f>IF($B20="","",VLOOKUP($B20,'2. Gerenciamento'!$C$5:$U$54,18,FALSE))</f>
        <v>MUITO BAIXO</v>
      </c>
      <c r="H20" s="178" t="str">
        <f>IF($B20="","",VLOOKUP($B20,'2. Gerenciamento'!$C$5:$AC$54,23,FALSE))</f>
        <v>Fazer as alterações necessárias ou fazer o apostilamento</v>
      </c>
      <c r="I20" s="178" t="str">
        <f>IF($B20="","",VLOOKUP($B20,'2. Gerenciamento'!$C$5:$AC$54,24,FALSE))</f>
        <v>Equipe Cogeconv</v>
      </c>
    </row>
    <row r="21" spans="2:9" ht="102">
      <c r="B21" s="51" t="s">
        <v>282</v>
      </c>
      <c r="C21" s="71" t="str">
        <f>IF($B21="","",VLOOKUP($B21,'2. Gerenciamento'!$C$5:$U$54,2,FALSE))</f>
        <v>publicação de gestor e fiscal do contrato</v>
      </c>
      <c r="D21" s="71" t="str">
        <f>IF($B21="","",VLOOKUP($B21,'2. Gerenciamento'!$C$5:$U$54,3,FALSE))</f>
        <v>nomeação de pessoas sem capacidade técnica, erros na divulgação das informações, a ausência de comunicação eficaz</v>
      </c>
      <c r="E21" s="71" t="str">
        <f>IF($B21="","",VLOOKUP($B21,'2. Gerenciamento'!$C$5:$U$54,4,FALSE))</f>
        <v>Nomeação inadequada, erros na divulgação e falhas na comunicação.
Processos de seleção deficientes, falta de controles na divulgação de informações e ausência de sistemas eficazes de comunicação.</v>
      </c>
      <c r="F21" s="71" t="str">
        <f>IF($B21="","",VLOOKUP($B21,'2. Gerenciamento'!$C$5:$U$54,5,FALSE))</f>
        <v>dificuldades na gestão e fiscalização do contrato, e aumento do risco de disputas e ineficiências na execução do contrato</v>
      </c>
      <c r="G21" s="58" t="str">
        <f>IF($B21="","",VLOOKUP($B21,'2. Gerenciamento'!$C$5:$U$54,18,FALSE))</f>
        <v>BAIXO</v>
      </c>
      <c r="H21" s="178" t="str">
        <f>IF($B21="","",VLOOKUP($B21,'2. Gerenciamento'!$C$5:$AC$54,23,FALSE))</f>
        <v>estabelecer um processo rigoroso de verificação das informações antes da publicação, promover treinamentos regulares para gestores e fiscais, e manter canais de comunicação abertos e claros.</v>
      </c>
      <c r="I21" s="178" t="str">
        <f>IF($B21="","",VLOOKUP($B21,'2. Gerenciamento'!$C$5:$AC$54,24,FALSE))</f>
        <v>Equipe Cogeconv</v>
      </c>
    </row>
    <row r="22" spans="2:9" ht="114.75">
      <c r="B22" s="51" t="s">
        <v>283</v>
      </c>
      <c r="C22" s="71" t="str">
        <f>IF($B22="","",VLOOKUP($B22,'2. Gerenciamento'!$C$5:$U$54,2,FALSE))</f>
        <v>execução do contrato fiscalização</v>
      </c>
      <c r="D22" s="71" t="str">
        <f>IF($B22="","",VLOOKUP($B22,'2. Gerenciamento'!$C$5:$U$54,3,FALSE))</f>
        <v>não cumprimento dos prazos estabelecidos, a entrega de produtos ou serviços em desacordo com as especificações contratuais, e a possibilidade de problemas financeiros ou administrativos que podem afetar a realização adequada das obrigações contratuais</v>
      </c>
      <c r="E22" s="71" t="str">
        <f>IF($B22="","",VLOOKUP($B22,'2. Gerenciamento'!$C$5:$U$54,4,FALSE))</f>
        <v>Não cumprimento de prazos, não conformidade com especificações e problemas financeiros ou administrativos.
Deficiências nos processos de gestão de prazos, controle de qualidade e monitoramento financeiro e administrativo.</v>
      </c>
      <c r="F22" s="71" t="str">
        <f>IF($B22="","",VLOOKUP($B22,'2. Gerenciamento'!$C$5:$U$54,5,FALSE))</f>
        <v>penalidades por descumprimento, a necessidade de recontratação ou reparação de serviços, atrasos nos projetos e prejuízos financeiros para ambas as partes, além de possíveis disputas legais</v>
      </c>
      <c r="G22" s="58" t="str">
        <f>IF($B22="","",VLOOKUP($B22,'2. Gerenciamento'!$C$5:$U$54,18,FALSE))</f>
        <v>MUITO ALTO</v>
      </c>
      <c r="H22" s="178" t="str">
        <f>IF($B22="","",VLOOKUP($B22,'2. Gerenciamento'!$C$5:$AC$54,23,FALSE))</f>
        <v>Acompanhamento contínuo do cumprimento das obrigações, auditorias periódicas, e estabelecer canais de comunicação eficazes para resolver problemas rapidamente e garantir a conformidade com os termos contratuais</v>
      </c>
      <c r="I22" s="178" t="str">
        <f>IF($B22="","",VLOOKUP($B22,'2. Gerenciamento'!$C$5:$AC$54,24,FALSE))</f>
        <v>Equipe Cogeconv</v>
      </c>
    </row>
    <row r="23" spans="2:9" ht="140.25">
      <c r="B23" s="51" t="s">
        <v>284</v>
      </c>
      <c r="C23" s="71" t="str">
        <f>IF($B23="","",VLOOKUP($B23,'2. Gerenciamento'!$C$5:$U$54,2,FALSE))</f>
        <v>Gestão do contrato</v>
      </c>
      <c r="D23" s="71" t="str">
        <f>IF($B23="","",VLOOKUP($B23,'2. Gerenciamento'!$C$5:$U$54,3,FALSE))</f>
        <v>Não cumprimento dos termos, problemas de comunicação, inadequada fiscalização, despesas não autorizadas, alterações mal geridas, implicações legais e desempenho insatisfatório, que podem comprometer a eficácia e a conformidade do contrato, perder prazo de aditivos.</v>
      </c>
      <c r="E23" s="71" t="str">
        <f>IF($B23="","",VLOOKUP($B23,'2. Gerenciamento'!$C$5:$U$54,4,FALSE))</f>
        <v>Não cumprimento dos termos contratuais, problemas de comunicação, fiscalização inadequada, despesas não autorizadas, alterações mal geridas, implicações legais, e desempenho insatisfatório.
Deficiências na gestão contratual, falhas na comunicação, controle e monitoramento inadequados, falta de procedimentos para autorizações e ajustes, e ausência de estratégias para mitigação de implicações legais.</v>
      </c>
      <c r="F23" s="71" t="str">
        <f>IF($B23="","",VLOOKUP($B23,'2. Gerenciamento'!$C$5:$U$54,5,FALSE))</f>
        <v xml:space="preserve"> penalidades financeiras, necessidade de recontratação ou ajustes contratuais, conflitos legais, atrasos no projeto e comprometimento da qualidade dos produtos ou serviços fornecidos, perda do contrato, responder perante o TCE</v>
      </c>
      <c r="G23" s="58" t="str">
        <f>IF($B23="","",VLOOKUP($B23,'2. Gerenciamento'!$C$5:$U$54,18,FALSE))</f>
        <v>MUITO ALTO</v>
      </c>
      <c r="H23" s="178" t="str">
        <f>IF($B23="","",VLOOKUP($B23,'2. Gerenciamento'!$C$5:$AC$54,23,FALSE))</f>
        <v>realização de treinamentos regulares para a equipe responsável pela gestão do contrato, garantindo que todos os envolvidos estejam atualizados sobre as melhores práticas, regulamentos aplicáveis e procedimentos para a identificação e mitigação de riscos.</v>
      </c>
      <c r="I23" s="178" t="str">
        <f>IF($B23="","",VLOOKUP($B23,'2. Gerenciamento'!$C$5:$AC$54,24,FALSE))</f>
        <v>Equipe Cogeconv</v>
      </c>
    </row>
    <row r="24" spans="2:9">
      <c r="B24" s="51"/>
      <c r="C24" s="71" t="str">
        <f>IF($B24="","",VLOOKUP($B24,'2. Gerenciamento'!$C$5:$U$54,2,FALSE))</f>
        <v/>
      </c>
      <c r="D24" s="71" t="str">
        <f>IF($B24="","",VLOOKUP($B24,'2. Gerenciamento'!$C$5:$U$54,3,FALSE))</f>
        <v/>
      </c>
      <c r="E24" s="71" t="str">
        <f>IF($B24="","",VLOOKUP($B24,'2. Gerenciamento'!$C$5:$U$54,4,FALSE))</f>
        <v/>
      </c>
      <c r="F24" s="71" t="str">
        <f>IF($B24="","",VLOOKUP($B24,'2. Gerenciamento'!$C$5:$U$54,5,FALSE))</f>
        <v/>
      </c>
      <c r="G24" s="58" t="str">
        <f>IF($B24="","",VLOOKUP($B24,'2. Gerenciamento'!$C$5:$U$54,18,FALSE))</f>
        <v/>
      </c>
      <c r="H24" s="178" t="str">
        <f>IF($B24="","",VLOOKUP($B24,'2. Gerenciamento'!$C$5:$AC$54,23,FALSE))</f>
        <v/>
      </c>
      <c r="I24" s="178" t="str">
        <f>IF($B24="","",VLOOKUP($B24,'2. Gerenciamento'!$C$5:$AC$54,24,FALSE))</f>
        <v/>
      </c>
    </row>
    <row r="25" spans="2:9">
      <c r="B25" s="51"/>
      <c r="C25" s="71" t="str">
        <f>IF($B25="","",VLOOKUP($B25,'2. Gerenciamento'!$C$5:$U$54,2,FALSE))</f>
        <v/>
      </c>
      <c r="D25" s="71" t="str">
        <f>IF($B25="","",VLOOKUP($B25,'2. Gerenciamento'!$C$5:$U$54,3,FALSE))</f>
        <v/>
      </c>
      <c r="E25" s="71" t="str">
        <f>IF($B25="","",VLOOKUP($B25,'2. Gerenciamento'!$C$5:$U$54,4,FALSE))</f>
        <v/>
      </c>
      <c r="F25" s="71" t="str">
        <f>IF($B25="","",VLOOKUP($B25,'2. Gerenciamento'!$C$5:$U$54,5,FALSE))</f>
        <v/>
      </c>
      <c r="G25" s="58" t="str">
        <f>IF($B25="","",VLOOKUP($B25,'2. Gerenciamento'!$C$5:$U$54,18,FALSE))</f>
        <v/>
      </c>
      <c r="H25" s="178" t="str">
        <f>IF($B25="","",VLOOKUP($B25,'2. Gerenciamento'!$C$5:$AC$54,23,FALSE))</f>
        <v/>
      </c>
      <c r="I25" s="178" t="str">
        <f>IF($B25="","",VLOOKUP($B25,'2. Gerenciamento'!$C$5:$AC$54,24,FALSE))</f>
        <v/>
      </c>
    </row>
    <row r="26" spans="2:9">
      <c r="B26" s="51"/>
      <c r="C26" s="71" t="str">
        <f>IF($B26="","",VLOOKUP($B26,'2. Gerenciamento'!$C$5:$U$54,2,FALSE))</f>
        <v/>
      </c>
      <c r="D26" s="71" t="str">
        <f>IF($B26="","",VLOOKUP($B26,'2. Gerenciamento'!$C$5:$U$54,3,FALSE))</f>
        <v/>
      </c>
      <c r="E26" s="71" t="str">
        <f>IF($B26="","",VLOOKUP($B26,'2. Gerenciamento'!$C$5:$U$54,4,FALSE))</f>
        <v/>
      </c>
      <c r="F26" s="71" t="str">
        <f>IF($B26="","",VLOOKUP($B26,'2. Gerenciamento'!$C$5:$U$54,5,FALSE))</f>
        <v/>
      </c>
      <c r="G26" s="58" t="str">
        <f>IF($B26="","",VLOOKUP($B26,'2. Gerenciamento'!$C$5:$U$54,18,FALSE))</f>
        <v/>
      </c>
      <c r="H26" s="178" t="str">
        <f>IF($B26="","",VLOOKUP($B26,'2. Gerenciamento'!$C$5:$AC$54,23,FALSE))</f>
        <v/>
      </c>
      <c r="I26" s="178" t="str">
        <f>IF($B26="","",VLOOKUP($B26,'2. Gerenciamento'!$C$5:$AC$54,24,FALSE))</f>
        <v/>
      </c>
    </row>
    <row r="27" spans="2:9">
      <c r="B27" s="51"/>
      <c r="C27" s="71" t="str">
        <f>IF($B27="","",VLOOKUP($B27,'2. Gerenciamento'!$C$5:$U$54,2,FALSE))</f>
        <v/>
      </c>
      <c r="D27" s="71" t="str">
        <f>IF($B27="","",VLOOKUP($B27,'2. Gerenciamento'!$C$5:$U$54,3,FALSE))</f>
        <v/>
      </c>
      <c r="E27" s="71" t="str">
        <f>IF($B27="","",VLOOKUP($B27,'2. Gerenciamento'!$C$5:$U$54,4,FALSE))</f>
        <v/>
      </c>
      <c r="F27" s="71" t="str">
        <f>IF($B27="","",VLOOKUP($B27,'2. Gerenciamento'!$C$5:$U$54,5,FALSE))</f>
        <v/>
      </c>
      <c r="G27" s="58" t="str">
        <f>IF($B27="","",VLOOKUP($B27,'2. Gerenciamento'!$C$5:$U$54,18,FALSE))</f>
        <v/>
      </c>
      <c r="H27" s="178" t="str">
        <f>IF($B27="","",VLOOKUP($B27,'2. Gerenciamento'!$C$5:$AC$54,23,FALSE))</f>
        <v/>
      </c>
      <c r="I27" s="178" t="str">
        <f>IF($B27="","",VLOOKUP($B27,'2. Gerenciamento'!$C$5:$AC$54,24,FALSE))</f>
        <v/>
      </c>
    </row>
    <row r="28" spans="2:9">
      <c r="B28" s="51"/>
      <c r="C28" s="71" t="str">
        <f>IF($B28="","",VLOOKUP($B28,'2. Gerenciamento'!$C$5:$U$54,2,FALSE))</f>
        <v/>
      </c>
      <c r="D28" s="71" t="str">
        <f>IF($B28="","",VLOOKUP($B28,'2. Gerenciamento'!$C$5:$U$54,3,FALSE))</f>
        <v/>
      </c>
      <c r="E28" s="71" t="str">
        <f>IF($B28="","",VLOOKUP($B28,'2. Gerenciamento'!$C$5:$U$54,4,FALSE))</f>
        <v/>
      </c>
      <c r="F28" s="71" t="str">
        <f>IF($B28="","",VLOOKUP($B28,'2. Gerenciamento'!$C$5:$U$54,5,FALSE))</f>
        <v/>
      </c>
      <c r="G28" s="58" t="str">
        <f>IF($B28="","",VLOOKUP($B28,'2. Gerenciamento'!$C$5:$U$54,18,FALSE))</f>
        <v/>
      </c>
      <c r="H28" s="178" t="str">
        <f>IF($B28="","",VLOOKUP($B28,'2. Gerenciamento'!$C$5:$AC$54,23,FALSE))</f>
        <v/>
      </c>
      <c r="I28" s="178" t="str">
        <f>IF($B28="","",VLOOKUP($B28,'2. Gerenciamento'!$C$5:$AC$54,24,FALSE))</f>
        <v/>
      </c>
    </row>
    <row r="29" spans="2:9">
      <c r="B29" s="51"/>
      <c r="C29" s="71" t="str">
        <f>IF($B29="","",VLOOKUP($B29,'2. Gerenciamento'!$C$5:$U$54,2,FALSE))</f>
        <v/>
      </c>
      <c r="D29" s="71" t="str">
        <f>IF($B29="","",VLOOKUP($B29,'2. Gerenciamento'!$C$5:$U$54,3,FALSE))</f>
        <v/>
      </c>
      <c r="E29" s="71" t="str">
        <f>IF($B29="","",VLOOKUP($B29,'2. Gerenciamento'!$C$5:$U$54,4,FALSE))</f>
        <v/>
      </c>
      <c r="F29" s="71" t="str">
        <f>IF($B29="","",VLOOKUP($B29,'2. Gerenciamento'!$C$5:$U$54,5,FALSE))</f>
        <v/>
      </c>
      <c r="G29" s="58" t="str">
        <f>IF($B29="","",VLOOKUP($B29,'2. Gerenciamento'!$C$5:$U$54,18,FALSE))</f>
        <v/>
      </c>
      <c r="H29" s="178" t="str">
        <f>IF($B29="","",VLOOKUP($B29,'2. Gerenciamento'!$C$5:$AC$54,23,FALSE))</f>
        <v/>
      </c>
      <c r="I29" s="178" t="str">
        <f>IF($B29="","",VLOOKUP($B29,'2. Gerenciamento'!$C$5:$AC$54,24,FALSE))</f>
        <v/>
      </c>
    </row>
    <row r="30" spans="2:9">
      <c r="B30" s="51"/>
      <c r="C30" s="71" t="str">
        <f>IF($B30="","",VLOOKUP($B30,'2. Gerenciamento'!$C$5:$U$54,2,FALSE))</f>
        <v/>
      </c>
      <c r="D30" s="71" t="str">
        <f>IF($B30="","",VLOOKUP($B30,'2. Gerenciamento'!$C$5:$U$54,3,FALSE))</f>
        <v/>
      </c>
      <c r="E30" s="71" t="str">
        <f>IF($B30="","",VLOOKUP($B30,'2. Gerenciamento'!$C$5:$U$54,4,FALSE))</f>
        <v/>
      </c>
      <c r="F30" s="71" t="str">
        <f>IF($B30="","",VLOOKUP($B30,'2. Gerenciamento'!$C$5:$U$54,5,FALSE))</f>
        <v/>
      </c>
      <c r="G30" s="58" t="str">
        <f>IF($B30="","",VLOOKUP($B30,'2. Gerenciamento'!$C$5:$U$54,18,FALSE))</f>
        <v/>
      </c>
      <c r="H30" s="178" t="str">
        <f>IF($B30="","",VLOOKUP($B30,'2. Gerenciamento'!$C$5:$AC$54,23,FALSE))</f>
        <v/>
      </c>
      <c r="I30" s="178" t="str">
        <f>IF($B30="","",VLOOKUP($B30,'2. Gerenciamento'!$C$5:$AC$54,24,FALSE))</f>
        <v/>
      </c>
    </row>
    <row r="31" spans="2:9">
      <c r="B31" s="51"/>
      <c r="C31" s="71" t="str">
        <f>IF($B31="","",VLOOKUP($B31,'2. Gerenciamento'!$C$5:$U$54,2,FALSE))</f>
        <v/>
      </c>
      <c r="D31" s="71" t="str">
        <f>IF($B31="","",VLOOKUP($B31,'2. Gerenciamento'!$C$5:$U$54,3,FALSE))</f>
        <v/>
      </c>
      <c r="E31" s="71" t="str">
        <f>IF($B31="","",VLOOKUP($B31,'2. Gerenciamento'!$C$5:$U$54,4,FALSE))</f>
        <v/>
      </c>
      <c r="F31" s="71" t="str">
        <f>IF($B31="","",VLOOKUP($B31,'2. Gerenciamento'!$C$5:$U$54,5,FALSE))</f>
        <v/>
      </c>
      <c r="G31" s="58" t="str">
        <f>IF($B31="","",VLOOKUP($B31,'2. Gerenciamento'!$C$5:$U$54,18,FALSE))</f>
        <v/>
      </c>
      <c r="H31" s="178" t="str">
        <f>IF($B31="","",VLOOKUP($B31,'2. Gerenciamento'!$C$5:$AC$54,23,FALSE))</f>
        <v/>
      </c>
      <c r="I31" s="178" t="str">
        <f>IF($B31="","",VLOOKUP($B31,'2. Gerenciamento'!$C$5:$AC$54,24,FALSE))</f>
        <v/>
      </c>
    </row>
    <row r="32" spans="2:9">
      <c r="B32" s="51"/>
      <c r="C32" s="71" t="str">
        <f>IF($B32="","",VLOOKUP($B32,'2. Gerenciamento'!$C$5:$U$54,2,FALSE))</f>
        <v/>
      </c>
      <c r="D32" s="71" t="str">
        <f>IF($B32="","",VLOOKUP($B32,'2. Gerenciamento'!$C$5:$U$54,3,FALSE))</f>
        <v/>
      </c>
      <c r="E32" s="71" t="str">
        <f>IF($B32="","",VLOOKUP($B32,'2. Gerenciamento'!$C$5:$U$54,4,FALSE))</f>
        <v/>
      </c>
      <c r="F32" s="71" t="str">
        <f>IF($B32="","",VLOOKUP($B32,'2. Gerenciamento'!$C$5:$U$54,5,FALSE))</f>
        <v/>
      </c>
      <c r="G32" s="58" t="str">
        <f>IF($B32="","",VLOOKUP($B32,'2. Gerenciamento'!$C$5:$U$54,18,FALSE))</f>
        <v/>
      </c>
      <c r="H32" s="178" t="str">
        <f>IF($B32="","",VLOOKUP($B32,'2. Gerenciamento'!$C$5:$AC$54,23,FALSE))</f>
        <v/>
      </c>
      <c r="I32" s="178" t="str">
        <f>IF($B32="","",VLOOKUP($B32,'2. Gerenciamento'!$C$5:$AC$54,24,FALSE))</f>
        <v/>
      </c>
    </row>
    <row r="33" spans="2:9">
      <c r="B33" s="51"/>
      <c r="C33" s="71" t="str">
        <f>IF($B33="","",VLOOKUP($B33,'2. Gerenciamento'!$C$5:$U$54,2,FALSE))</f>
        <v/>
      </c>
      <c r="D33" s="71" t="str">
        <f>IF($B33="","",VLOOKUP($B33,'2. Gerenciamento'!$C$5:$U$54,3,FALSE))</f>
        <v/>
      </c>
      <c r="E33" s="71" t="str">
        <f>IF($B33="","",VLOOKUP($B33,'2. Gerenciamento'!$C$5:$U$54,4,FALSE))</f>
        <v/>
      </c>
      <c r="F33" s="71" t="str">
        <f>IF($B33="","",VLOOKUP($B33,'2. Gerenciamento'!$C$5:$U$54,5,FALSE))</f>
        <v/>
      </c>
      <c r="G33" s="58" t="str">
        <f>IF($B33="","",VLOOKUP($B33,'2. Gerenciamento'!$C$5:$U$54,18,FALSE))</f>
        <v/>
      </c>
      <c r="H33" s="178" t="str">
        <f>IF($B33="","",VLOOKUP($B33,'2. Gerenciamento'!$C$5:$AC$54,23,FALSE))</f>
        <v/>
      </c>
      <c r="I33" s="178" t="str">
        <f>IF($B33="","",VLOOKUP($B33,'2. Gerenciamento'!$C$5:$AC$54,24,FALSE))</f>
        <v/>
      </c>
    </row>
    <row r="34" spans="2:9">
      <c r="B34" s="51"/>
      <c r="C34" s="71" t="str">
        <f>IF($B34="","",VLOOKUP($B34,'2. Gerenciamento'!$C$5:$U$54,2,FALSE))</f>
        <v/>
      </c>
      <c r="D34" s="71" t="str">
        <f>IF($B34="","",VLOOKUP($B34,'2. Gerenciamento'!$C$5:$U$54,3,FALSE))</f>
        <v/>
      </c>
      <c r="E34" s="71" t="str">
        <f>IF($B34="","",VLOOKUP($B34,'2. Gerenciamento'!$C$5:$U$54,4,FALSE))</f>
        <v/>
      </c>
      <c r="F34" s="71" t="str">
        <f>IF($B34="","",VLOOKUP($B34,'2. Gerenciamento'!$C$5:$U$54,5,FALSE))</f>
        <v/>
      </c>
      <c r="G34" s="58" t="str">
        <f>IF($B34="","",VLOOKUP($B34,'2. Gerenciamento'!$C$5:$U$54,18,FALSE))</f>
        <v/>
      </c>
      <c r="H34" s="178" t="str">
        <f>IF($B34="","",VLOOKUP($B34,'2. Gerenciamento'!$C$5:$AC$54,23,FALSE))</f>
        <v/>
      </c>
      <c r="I34" s="178" t="str">
        <f>IF($B34="","",VLOOKUP($B34,'2. Gerenciamento'!$C$5:$AC$54,24,FALSE))</f>
        <v/>
      </c>
    </row>
    <row r="35" spans="2:9">
      <c r="B35" s="51"/>
      <c r="C35" s="71" t="str">
        <f>IF($B35="","",VLOOKUP($B35,'2. Gerenciamento'!$C$5:$U$54,2,FALSE))</f>
        <v/>
      </c>
      <c r="D35" s="71" t="str">
        <f>IF($B35="","",VLOOKUP($B35,'2. Gerenciamento'!$C$5:$U$54,3,FALSE))</f>
        <v/>
      </c>
      <c r="E35" s="71" t="str">
        <f>IF($B35="","",VLOOKUP($B35,'2. Gerenciamento'!$C$5:$U$54,4,FALSE))</f>
        <v/>
      </c>
      <c r="F35" s="71" t="str">
        <f>IF($B35="","",VLOOKUP($B35,'2. Gerenciamento'!$C$5:$U$54,5,FALSE))</f>
        <v/>
      </c>
      <c r="G35" s="58" t="str">
        <f>IF($B35="","",VLOOKUP($B35,'2. Gerenciamento'!$C$5:$U$54,18,FALSE))</f>
        <v/>
      </c>
      <c r="H35" s="178" t="str">
        <f>IF($B35="","",VLOOKUP($B35,'2. Gerenciamento'!$C$5:$AC$54,23,FALSE))</f>
        <v/>
      </c>
      <c r="I35" s="178" t="str">
        <f>IF($B35="","",VLOOKUP($B35,'2. Gerenciamento'!$C$5:$AC$54,24,FALSE))</f>
        <v/>
      </c>
    </row>
    <row r="36" spans="2:9">
      <c r="B36" s="51"/>
      <c r="C36" s="71" t="str">
        <f>IF($B36="","",VLOOKUP($B36,'2. Gerenciamento'!$C$5:$U$54,2,FALSE))</f>
        <v/>
      </c>
      <c r="D36" s="71" t="str">
        <f>IF($B36="","",VLOOKUP($B36,'2. Gerenciamento'!$C$5:$U$54,3,FALSE))</f>
        <v/>
      </c>
      <c r="E36" s="71" t="str">
        <f>IF($B36="","",VLOOKUP($B36,'2. Gerenciamento'!$C$5:$U$54,4,FALSE))</f>
        <v/>
      </c>
      <c r="F36" s="71" t="str">
        <f>IF($B36="","",VLOOKUP($B36,'2. Gerenciamento'!$C$5:$U$54,5,FALSE))</f>
        <v/>
      </c>
      <c r="G36" s="58" t="str">
        <f>IF($B36="","",VLOOKUP($B36,'2. Gerenciamento'!$C$5:$U$54,18,FALSE))</f>
        <v/>
      </c>
      <c r="H36" s="178" t="str">
        <f>IF($B36="","",VLOOKUP($B36,'2. Gerenciamento'!$C$5:$AC$54,23,FALSE))</f>
        <v/>
      </c>
      <c r="I36" s="178" t="str">
        <f>IF($B36="","",VLOOKUP($B36,'2. Gerenciamento'!$C$5:$AC$54,24,FALSE))</f>
        <v/>
      </c>
    </row>
    <row r="37" spans="2:9">
      <c r="B37" s="51"/>
      <c r="C37" s="71" t="str">
        <f>IF($B37="","",VLOOKUP($B37,'2. Gerenciamento'!$C$5:$U$54,2,FALSE))</f>
        <v/>
      </c>
      <c r="D37" s="71" t="str">
        <f>IF($B37="","",VLOOKUP($B37,'2. Gerenciamento'!$C$5:$U$54,3,FALSE))</f>
        <v/>
      </c>
      <c r="E37" s="71" t="str">
        <f>IF($B37="","",VLOOKUP($B37,'2. Gerenciamento'!$C$5:$U$54,4,FALSE))</f>
        <v/>
      </c>
      <c r="F37" s="71" t="str">
        <f>IF($B37="","",VLOOKUP($B37,'2. Gerenciamento'!$C$5:$U$54,5,FALSE))</f>
        <v/>
      </c>
      <c r="G37" s="58" t="str">
        <f>IF($B37="","",VLOOKUP($B37,'2. Gerenciamento'!$C$5:$U$54,18,FALSE))</f>
        <v/>
      </c>
      <c r="H37" s="178" t="str">
        <f>IF($B37="","",VLOOKUP($B37,'2. Gerenciamento'!$C$5:$AC$54,23,FALSE))</f>
        <v/>
      </c>
      <c r="I37" s="178" t="str">
        <f>IF($B37="","",VLOOKUP($B37,'2. Gerenciamento'!$C$5:$AC$54,24,FALSE))</f>
        <v/>
      </c>
    </row>
    <row r="38" spans="2:9">
      <c r="B38" s="51"/>
      <c r="C38" s="71" t="str">
        <f>IF($B38="","",VLOOKUP($B38,'2. Gerenciamento'!$C$5:$U$54,2,FALSE))</f>
        <v/>
      </c>
      <c r="D38" s="71" t="str">
        <f>IF($B38="","",VLOOKUP($B38,'2. Gerenciamento'!$C$5:$U$54,3,FALSE))</f>
        <v/>
      </c>
      <c r="E38" s="71" t="str">
        <f>IF($B38="","",VLOOKUP($B38,'2. Gerenciamento'!$C$5:$U$54,4,FALSE))</f>
        <v/>
      </c>
      <c r="F38" s="71" t="str">
        <f>IF($B38="","",VLOOKUP($B38,'2. Gerenciamento'!$C$5:$U$54,5,FALSE))</f>
        <v/>
      </c>
      <c r="G38" s="58" t="str">
        <f>IF($B38="","",VLOOKUP($B38,'2. Gerenciamento'!$C$5:$U$54,18,FALSE))</f>
        <v/>
      </c>
      <c r="H38" s="178" t="str">
        <f>IF($B38="","",VLOOKUP($B38,'2. Gerenciamento'!$C$5:$AC$54,23,FALSE))</f>
        <v/>
      </c>
      <c r="I38" s="178" t="str">
        <f>IF($B38="","",VLOOKUP($B38,'2. Gerenciamento'!$C$5:$AC$54,24,FALSE))</f>
        <v/>
      </c>
    </row>
    <row r="39" spans="2:9">
      <c r="B39" s="51"/>
      <c r="C39" s="71" t="str">
        <f>IF($B39="","",VLOOKUP($B39,'2. Gerenciamento'!$C$5:$U$54,2,FALSE))</f>
        <v/>
      </c>
      <c r="D39" s="71" t="str">
        <f>IF($B39="","",VLOOKUP($B39,'2. Gerenciamento'!$C$5:$U$54,3,FALSE))</f>
        <v/>
      </c>
      <c r="E39" s="71" t="str">
        <f>IF($B39="","",VLOOKUP($B39,'2. Gerenciamento'!$C$5:$U$54,4,FALSE))</f>
        <v/>
      </c>
      <c r="F39" s="71" t="str">
        <f>IF($B39="","",VLOOKUP($B39,'2. Gerenciamento'!$C$5:$U$54,5,FALSE))</f>
        <v/>
      </c>
      <c r="G39" s="58" t="str">
        <f>IF($B39="","",VLOOKUP($B39,'2. Gerenciamento'!$C$5:$U$54,18,FALSE))</f>
        <v/>
      </c>
      <c r="H39" s="178" t="str">
        <f>IF($B39="","",VLOOKUP($B39,'2. Gerenciamento'!$C$5:$AC$54,23,FALSE))</f>
        <v/>
      </c>
      <c r="I39" s="178" t="str">
        <f>IF($B39="","",VLOOKUP($B39,'2. Gerenciamento'!$C$5:$AC$54,24,FALSE))</f>
        <v/>
      </c>
    </row>
    <row r="40" spans="2:9">
      <c r="B40" s="51"/>
      <c r="C40" s="71" t="str">
        <f>IF($B40="","",VLOOKUP($B40,'2. Gerenciamento'!$C$5:$U$54,2,FALSE))</f>
        <v/>
      </c>
      <c r="D40" s="71" t="str">
        <f>IF($B40="","",VLOOKUP($B40,'2. Gerenciamento'!$C$5:$U$54,3,FALSE))</f>
        <v/>
      </c>
      <c r="E40" s="71" t="str">
        <f>IF($B40="","",VLOOKUP($B40,'2. Gerenciamento'!$C$5:$U$54,4,FALSE))</f>
        <v/>
      </c>
      <c r="F40" s="71" t="str">
        <f>IF($B40="","",VLOOKUP($B40,'2. Gerenciamento'!$C$5:$U$54,5,FALSE))</f>
        <v/>
      </c>
      <c r="G40" s="58" t="str">
        <f>IF($B40="","",VLOOKUP($B40,'2. Gerenciamento'!$C$5:$U$54,18,FALSE))</f>
        <v/>
      </c>
      <c r="H40" s="178" t="str">
        <f>IF($B40="","",VLOOKUP($B40,'2. Gerenciamento'!$C$5:$AC$54,23,FALSE))</f>
        <v/>
      </c>
      <c r="I40" s="178" t="str">
        <f>IF($B40="","",VLOOKUP($B40,'2. Gerenciamento'!$C$5:$AC$54,24,FALSE))</f>
        <v/>
      </c>
    </row>
    <row r="41" spans="2:9">
      <c r="B41" s="51"/>
      <c r="C41" s="71" t="str">
        <f>IF($B41="","",VLOOKUP($B41,'2. Gerenciamento'!$C$5:$U$54,2,FALSE))</f>
        <v/>
      </c>
      <c r="D41" s="71" t="str">
        <f>IF($B41="","",VLOOKUP($B41,'2. Gerenciamento'!$C$5:$U$54,3,FALSE))</f>
        <v/>
      </c>
      <c r="E41" s="71" t="str">
        <f>IF($B41="","",VLOOKUP($B41,'2. Gerenciamento'!$C$5:$U$54,4,FALSE))</f>
        <v/>
      </c>
      <c r="F41" s="71" t="str">
        <f>IF($B41="","",VLOOKUP($B41,'2. Gerenciamento'!$C$5:$U$54,5,FALSE))</f>
        <v/>
      </c>
      <c r="G41" s="58" t="str">
        <f>IF($B41="","",VLOOKUP($B41,'2. Gerenciamento'!$C$5:$U$54,18,FALSE))</f>
        <v/>
      </c>
      <c r="H41" s="178" t="str">
        <f>IF($B41="","",VLOOKUP($B41,'2. Gerenciamento'!$C$5:$AC$54,23,FALSE))</f>
        <v/>
      </c>
      <c r="I41" s="178" t="str">
        <f>IF($B41="","",VLOOKUP($B41,'2. Gerenciamento'!$C$5:$AC$54,24,FALSE))</f>
        <v/>
      </c>
    </row>
    <row r="42" spans="2:9">
      <c r="B42" s="51"/>
      <c r="C42" s="71" t="str">
        <f>IF($B42="","",VLOOKUP($B42,'2. Gerenciamento'!$C$5:$U$54,2,FALSE))</f>
        <v/>
      </c>
      <c r="D42" s="71" t="str">
        <f>IF($B42="","",VLOOKUP($B42,'2. Gerenciamento'!$C$5:$U$54,3,FALSE))</f>
        <v/>
      </c>
      <c r="E42" s="71" t="str">
        <f>IF($B42="","",VLOOKUP($B42,'2. Gerenciamento'!$C$5:$U$54,4,FALSE))</f>
        <v/>
      </c>
      <c r="F42" s="71" t="str">
        <f>IF($B42="","",VLOOKUP($B42,'2. Gerenciamento'!$C$5:$U$54,5,FALSE))</f>
        <v/>
      </c>
      <c r="G42" s="58" t="str">
        <f>IF($B42="","",VLOOKUP($B42,'2. Gerenciamento'!$C$5:$U$54,18,FALSE))</f>
        <v/>
      </c>
      <c r="H42" s="178" t="str">
        <f>IF($B42="","",VLOOKUP($B42,'2. Gerenciamento'!$C$5:$AC$54,23,FALSE))</f>
        <v/>
      </c>
      <c r="I42" s="178" t="str">
        <f>IF($B42="","",VLOOKUP($B42,'2. Gerenciamento'!$C$5:$AC$54,24,FALSE))</f>
        <v/>
      </c>
    </row>
    <row r="43" spans="2:9">
      <c r="B43" s="51"/>
      <c r="C43" s="71" t="str">
        <f>IF($B43="","",VLOOKUP($B43,'2. Gerenciamento'!$C$5:$U$54,2,FALSE))</f>
        <v/>
      </c>
      <c r="D43" s="71" t="str">
        <f>IF($B43="","",VLOOKUP($B43,'2. Gerenciamento'!$C$5:$U$54,3,FALSE))</f>
        <v/>
      </c>
      <c r="E43" s="71" t="str">
        <f>IF($B43="","",VLOOKUP($B43,'2. Gerenciamento'!$C$5:$U$54,4,FALSE))</f>
        <v/>
      </c>
      <c r="F43" s="71" t="str">
        <f>IF($B43="","",VLOOKUP($B43,'2. Gerenciamento'!$C$5:$U$54,5,FALSE))</f>
        <v/>
      </c>
      <c r="G43" s="58" t="str">
        <f>IF($B43="","",VLOOKUP($B43,'2. Gerenciamento'!$C$5:$U$54,18,FALSE))</f>
        <v/>
      </c>
      <c r="H43" s="178" t="str">
        <f>IF($B43="","",VLOOKUP($B43,'2. Gerenciamento'!$C$5:$AC$54,23,FALSE))</f>
        <v/>
      </c>
      <c r="I43" s="178" t="str">
        <f>IF($B43="","",VLOOKUP($B43,'2. Gerenciamento'!$C$5:$AC$54,24,FALSE))</f>
        <v/>
      </c>
    </row>
    <row r="44" spans="2:9">
      <c r="B44" s="51"/>
      <c r="C44" s="71" t="str">
        <f>IF($B44="","",VLOOKUP($B44,'2. Gerenciamento'!$C$5:$U$54,2,FALSE))</f>
        <v/>
      </c>
      <c r="D44" s="71" t="str">
        <f>IF($B44="","",VLOOKUP($B44,'2. Gerenciamento'!$C$5:$U$54,3,FALSE))</f>
        <v/>
      </c>
      <c r="E44" s="71" t="str">
        <f>IF($B44="","",VLOOKUP($B44,'2. Gerenciamento'!$C$5:$U$54,4,FALSE))</f>
        <v/>
      </c>
      <c r="F44" s="71" t="str">
        <f>IF($B44="","",VLOOKUP($B44,'2. Gerenciamento'!$C$5:$U$54,5,FALSE))</f>
        <v/>
      </c>
      <c r="G44" s="58" t="str">
        <f>IF($B44="","",VLOOKUP($B44,'2. Gerenciamento'!$C$5:$U$54,18,FALSE))</f>
        <v/>
      </c>
      <c r="H44" s="178" t="str">
        <f>IF($B44="","",VLOOKUP($B44,'2. Gerenciamento'!$C$5:$AC$54,23,FALSE))</f>
        <v/>
      </c>
      <c r="I44" s="178" t="str">
        <f>IF($B44="","",VLOOKUP($B44,'2. Gerenciamento'!$C$5:$AC$54,24,FALSE))</f>
        <v/>
      </c>
    </row>
    <row r="45" spans="2:9">
      <c r="B45" s="51"/>
      <c r="C45" s="71" t="str">
        <f>IF($B45="","",VLOOKUP($B45,'2. Gerenciamento'!$C$5:$U$54,2,FALSE))</f>
        <v/>
      </c>
      <c r="D45" s="71" t="str">
        <f>IF($B45="","",VLOOKUP($B45,'2. Gerenciamento'!$C$5:$U$54,3,FALSE))</f>
        <v/>
      </c>
      <c r="E45" s="71" t="str">
        <f>IF($B45="","",VLOOKUP($B45,'2. Gerenciamento'!$C$5:$U$54,4,FALSE))</f>
        <v/>
      </c>
      <c r="F45" s="71" t="str">
        <f>IF($B45="","",VLOOKUP($B45,'2. Gerenciamento'!$C$5:$U$54,5,FALSE))</f>
        <v/>
      </c>
      <c r="G45" s="58" t="str">
        <f>IF($B45="","",VLOOKUP($B45,'2. Gerenciamento'!$C$5:$U$54,18,FALSE))</f>
        <v/>
      </c>
      <c r="H45" s="178" t="str">
        <f>IF($B45="","",VLOOKUP($B45,'2. Gerenciamento'!$C$5:$AC$54,23,FALSE))</f>
        <v/>
      </c>
      <c r="I45" s="178" t="str">
        <f>IF($B45="","",VLOOKUP($B45,'2. Gerenciamento'!$C$5:$AC$54,24,FALSE))</f>
        <v/>
      </c>
    </row>
    <row r="46" spans="2:9">
      <c r="B46" s="51"/>
      <c r="C46" s="71" t="str">
        <f>IF($B46="","",VLOOKUP($B46,'2. Gerenciamento'!$C$5:$U$54,2,FALSE))</f>
        <v/>
      </c>
      <c r="D46" s="71" t="str">
        <f>IF($B46="","",VLOOKUP($B46,'2. Gerenciamento'!$C$5:$U$54,3,FALSE))</f>
        <v/>
      </c>
      <c r="E46" s="71" t="str">
        <f>IF($B46="","",VLOOKUP($B46,'2. Gerenciamento'!$C$5:$U$54,4,FALSE))</f>
        <v/>
      </c>
      <c r="F46" s="71" t="str">
        <f>IF($B46="","",VLOOKUP($B46,'2. Gerenciamento'!$C$5:$U$54,5,FALSE))</f>
        <v/>
      </c>
      <c r="G46" s="58" t="str">
        <f>IF($B46="","",VLOOKUP($B46,'2. Gerenciamento'!$C$5:$U$54,18,FALSE))</f>
        <v/>
      </c>
      <c r="H46" s="178" t="str">
        <f>IF($B46="","",VLOOKUP($B46,'2. Gerenciamento'!$C$5:$AC$54,23,FALSE))</f>
        <v/>
      </c>
      <c r="I46" s="178" t="str">
        <f>IF($B46="","",VLOOKUP($B46,'2. Gerenciamento'!$C$5:$AC$54,24,FALSE))</f>
        <v/>
      </c>
    </row>
    <row r="47" spans="2:9">
      <c r="B47" s="51"/>
      <c r="C47" s="71" t="str">
        <f>IF($B47="","",VLOOKUP($B47,'2. Gerenciamento'!$C$5:$U$54,2,FALSE))</f>
        <v/>
      </c>
      <c r="D47" s="71" t="str">
        <f>IF($B47="","",VLOOKUP($B47,'2. Gerenciamento'!$C$5:$U$54,3,FALSE))</f>
        <v/>
      </c>
      <c r="E47" s="71" t="str">
        <f>IF($B47="","",VLOOKUP($B47,'2. Gerenciamento'!$C$5:$U$54,4,FALSE))</f>
        <v/>
      </c>
      <c r="F47" s="71" t="str">
        <f>IF($B47="","",VLOOKUP($B47,'2. Gerenciamento'!$C$5:$U$54,5,FALSE))</f>
        <v/>
      </c>
      <c r="G47" s="58" t="str">
        <f>IF($B47="","",VLOOKUP($B47,'2. Gerenciamento'!$C$5:$U$54,18,FALSE))</f>
        <v/>
      </c>
      <c r="H47" s="178" t="str">
        <f>IF($B47="","",VLOOKUP($B47,'2. Gerenciamento'!$C$5:$AC$54,23,FALSE))</f>
        <v/>
      </c>
      <c r="I47" s="178" t="str">
        <f>IF($B47="","",VLOOKUP($B47,'2. Gerenciamento'!$C$5:$AC$54,24,FALSE))</f>
        <v/>
      </c>
    </row>
    <row r="48" spans="2:9">
      <c r="B48" s="51"/>
      <c r="C48" s="71" t="str">
        <f>IF($B48="","",VLOOKUP($B48,'2. Gerenciamento'!$C$5:$U$54,2,FALSE))</f>
        <v/>
      </c>
      <c r="D48" s="71" t="str">
        <f>IF($B48="","",VLOOKUP($B48,'2. Gerenciamento'!$C$5:$U$54,3,FALSE))</f>
        <v/>
      </c>
      <c r="E48" s="71" t="str">
        <f>IF($B48="","",VLOOKUP($B48,'2. Gerenciamento'!$C$5:$U$54,4,FALSE))</f>
        <v/>
      </c>
      <c r="F48" s="71" t="str">
        <f>IF($B48="","",VLOOKUP($B48,'2. Gerenciamento'!$C$5:$U$54,5,FALSE))</f>
        <v/>
      </c>
      <c r="G48" s="58" t="str">
        <f>IF($B48="","",VLOOKUP($B48,'2. Gerenciamento'!$C$5:$U$54,18,FALSE))</f>
        <v/>
      </c>
      <c r="H48" s="178" t="str">
        <f>IF($B48="","",VLOOKUP($B48,'2. Gerenciamento'!$C$5:$AC$54,23,FALSE))</f>
        <v/>
      </c>
      <c r="I48" s="178" t="str">
        <f>IF($B48="","",VLOOKUP($B48,'2. Gerenciamento'!$C$5:$AC$54,24,FALSE))</f>
        <v/>
      </c>
    </row>
    <row r="49" spans="2:9">
      <c r="B49" s="51"/>
      <c r="C49" s="71" t="str">
        <f>IF($B49="","",VLOOKUP($B49,'2. Gerenciamento'!$C$5:$U$54,2,FALSE))</f>
        <v/>
      </c>
      <c r="D49" s="71" t="str">
        <f>IF($B49="","",VLOOKUP($B49,'2. Gerenciamento'!$C$5:$U$54,3,FALSE))</f>
        <v/>
      </c>
      <c r="E49" s="71" t="str">
        <f>IF($B49="","",VLOOKUP($B49,'2. Gerenciamento'!$C$5:$U$54,4,FALSE))</f>
        <v/>
      </c>
      <c r="F49" s="71" t="str">
        <f>IF($B49="","",VLOOKUP($B49,'2. Gerenciamento'!$C$5:$U$54,5,FALSE))</f>
        <v/>
      </c>
      <c r="G49" s="58" t="str">
        <f>IF($B49="","",VLOOKUP($B49,'2. Gerenciamento'!$C$5:$U$54,18,FALSE))</f>
        <v/>
      </c>
      <c r="H49" s="178" t="str">
        <f>IF($B49="","",VLOOKUP($B49,'2. Gerenciamento'!$C$5:$AC$54,23,FALSE))</f>
        <v/>
      </c>
      <c r="I49" s="178" t="str">
        <f>IF($B49="","",VLOOKUP($B49,'2. Gerenciamento'!$C$5:$AC$54,24,FALSE))</f>
        <v/>
      </c>
    </row>
    <row r="50" spans="2:9">
      <c r="B50" s="51"/>
      <c r="C50" s="71" t="str">
        <f>IF($B50="","",VLOOKUP($B50,'2. Gerenciamento'!$C$5:$U$54,2,FALSE))</f>
        <v/>
      </c>
      <c r="D50" s="71" t="str">
        <f>IF($B50="","",VLOOKUP($B50,'2. Gerenciamento'!$C$5:$U$54,3,FALSE))</f>
        <v/>
      </c>
      <c r="E50" s="71" t="str">
        <f>IF($B50="","",VLOOKUP($B50,'2. Gerenciamento'!$C$5:$U$54,4,FALSE))</f>
        <v/>
      </c>
      <c r="F50" s="71" t="str">
        <f>IF($B50="","",VLOOKUP($B50,'2. Gerenciamento'!$C$5:$U$54,5,FALSE))</f>
        <v/>
      </c>
      <c r="G50" s="58" t="str">
        <f>IF($B50="","",VLOOKUP($B50,'2. Gerenciamento'!$C$5:$U$54,18,FALSE))</f>
        <v/>
      </c>
      <c r="H50" s="178" t="str">
        <f>IF($B50="","",VLOOKUP($B50,'2. Gerenciamento'!$C$5:$AC$54,23,FALSE))</f>
        <v/>
      </c>
      <c r="I50" s="178" t="str">
        <f>IF($B50="","",VLOOKUP($B50,'2. Gerenciamento'!$C$5:$AC$54,24,FALSE))</f>
        <v/>
      </c>
    </row>
    <row r="51" spans="2:9">
      <c r="B51" s="51"/>
      <c r="C51" s="71" t="str">
        <f>IF($B51="","",VLOOKUP($B51,'2. Gerenciamento'!$C$5:$U$54,2,FALSE))</f>
        <v/>
      </c>
      <c r="D51" s="71" t="str">
        <f>IF($B51="","",VLOOKUP($B51,'2. Gerenciamento'!$C$5:$U$54,3,FALSE))</f>
        <v/>
      </c>
      <c r="E51" s="71" t="str">
        <f>IF($B51="","",VLOOKUP($B51,'2. Gerenciamento'!$C$5:$U$54,4,FALSE))</f>
        <v/>
      </c>
      <c r="F51" s="71" t="str">
        <f>IF($B51="","",VLOOKUP($B51,'2. Gerenciamento'!$C$5:$U$54,5,FALSE))</f>
        <v/>
      </c>
      <c r="G51" s="58" t="str">
        <f>IF($B51="","",VLOOKUP($B51,'2. Gerenciamento'!$C$5:$U$54,18,FALSE))</f>
        <v/>
      </c>
      <c r="H51" s="178" t="str">
        <f>IF($B51="","",VLOOKUP($B51,'2. Gerenciamento'!$C$5:$AC$54,23,FALSE))</f>
        <v/>
      </c>
      <c r="I51" s="178" t="str">
        <f>IF($B51="","",VLOOKUP($B51,'2. Gerenciamento'!$C$5:$AC$54,24,FALSE))</f>
        <v/>
      </c>
    </row>
    <row r="52" spans="2:9">
      <c r="B52" s="51"/>
      <c r="C52" s="71" t="str">
        <f>IF($B52="","",VLOOKUP($B52,'2. Gerenciamento'!$C$5:$U$54,2,FALSE))</f>
        <v/>
      </c>
      <c r="D52" s="71" t="str">
        <f>IF($B52="","",VLOOKUP($B52,'2. Gerenciamento'!$C$5:$U$54,3,FALSE))</f>
        <v/>
      </c>
      <c r="E52" s="71" t="str">
        <f>IF($B52="","",VLOOKUP($B52,'2. Gerenciamento'!$C$5:$U$54,4,FALSE))</f>
        <v/>
      </c>
      <c r="F52" s="71" t="str">
        <f>IF($B52="","",VLOOKUP($B52,'2. Gerenciamento'!$C$5:$U$54,5,FALSE))</f>
        <v/>
      </c>
      <c r="G52" s="58" t="str">
        <f>IF($B52="","",VLOOKUP($B52,'2. Gerenciamento'!$C$5:$U$54,18,FALSE))</f>
        <v/>
      </c>
      <c r="H52" s="178" t="str">
        <f>IF($B52="","",VLOOKUP($B52,'2. Gerenciamento'!$C$5:$AC$54,23,FALSE))</f>
        <v/>
      </c>
      <c r="I52" s="178" t="str">
        <f>IF($B52="","",VLOOKUP($B52,'2. Gerenciamento'!$C$5:$AC$54,24,FALSE))</f>
        <v/>
      </c>
    </row>
    <row r="53" spans="2:9">
      <c r="B53" s="51"/>
      <c r="C53" s="71" t="str">
        <f>IF($B53="","",VLOOKUP($B53,'2. Gerenciamento'!$C$5:$U$54,2,FALSE))</f>
        <v/>
      </c>
      <c r="D53" s="71" t="str">
        <f>IF($B53="","",VLOOKUP($B53,'2. Gerenciamento'!$C$5:$U$54,3,FALSE))</f>
        <v/>
      </c>
      <c r="E53" s="71" t="str">
        <f>IF($B53="","",VLOOKUP($B53,'2. Gerenciamento'!$C$5:$U$54,4,FALSE))</f>
        <v/>
      </c>
      <c r="F53" s="71" t="str">
        <f>IF($B53="","",VLOOKUP($B53,'2. Gerenciamento'!$C$5:$U$54,5,FALSE))</f>
        <v/>
      </c>
      <c r="G53" s="58" t="str">
        <f>IF($B53="","",VLOOKUP($B53,'2. Gerenciamento'!$C$5:$U$54,18,FALSE))</f>
        <v/>
      </c>
      <c r="H53" s="178" t="str">
        <f>IF($B53="","",VLOOKUP($B53,'2. Gerenciamento'!$C$5:$AC$54,23,FALSE))</f>
        <v/>
      </c>
      <c r="I53" s="178" t="str">
        <f>IF($B53="","",VLOOKUP($B53,'2. Gerenciamento'!$C$5:$AC$54,24,FALSE))</f>
        <v/>
      </c>
    </row>
    <row r="54" spans="2:9">
      <c r="B54" s="51"/>
      <c r="C54" s="71" t="str">
        <f>IF($B54="","",VLOOKUP($B54,'2. Gerenciamento'!$C$5:$U$54,2,FALSE))</f>
        <v/>
      </c>
      <c r="D54" s="71" t="str">
        <f>IF($B54="","",VLOOKUP($B54,'2. Gerenciamento'!$C$5:$U$54,3,FALSE))</f>
        <v/>
      </c>
      <c r="E54" s="71" t="str">
        <f>IF($B54="","",VLOOKUP($B54,'2. Gerenciamento'!$C$5:$U$54,4,FALSE))</f>
        <v/>
      </c>
      <c r="F54" s="71" t="str">
        <f>IF($B54="","",VLOOKUP($B54,'2. Gerenciamento'!$C$5:$U$54,5,FALSE))</f>
        <v/>
      </c>
      <c r="G54" s="58" t="str">
        <f>IF($B54="","",VLOOKUP($B54,'2. Gerenciamento'!$C$5:$U$54,18,FALSE))</f>
        <v/>
      </c>
      <c r="H54" s="178" t="str">
        <f>IF($B54="","",VLOOKUP($B54,'2. Gerenciamento'!$C$5:$AC$54,23,FALSE))</f>
        <v/>
      </c>
      <c r="I54" s="178" t="str">
        <f>IF($B54="","",VLOOKUP($B54,'2. Gerenciamento'!$C$5:$AC$54,24,FALSE))</f>
        <v/>
      </c>
    </row>
  </sheetData>
  <mergeCells count="8">
    <mergeCell ref="B2:D2"/>
    <mergeCell ref="E2:I2"/>
    <mergeCell ref="C3:C4"/>
    <mergeCell ref="B3:B4"/>
    <mergeCell ref="D3:F3"/>
    <mergeCell ref="G3:G4"/>
    <mergeCell ref="H3:H4"/>
    <mergeCell ref="I3:I4"/>
  </mergeCells>
  <conditionalFormatting sqref="G5:I54">
    <cfRule type="cellIs" dxfId="26" priority="1" operator="equal">
      <formula>"CRÍTICO"</formula>
    </cfRule>
  </conditionalFormatting>
  <conditionalFormatting sqref="G5:I54">
    <cfRule type="cellIs" dxfId="25" priority="2" operator="equal">
      <formula>"MUITO ALTO"</formula>
    </cfRule>
  </conditionalFormatting>
  <conditionalFormatting sqref="G5:I54">
    <cfRule type="cellIs" dxfId="24" priority="3" operator="equal">
      <formula>"ALTO"</formula>
    </cfRule>
  </conditionalFormatting>
  <conditionalFormatting sqref="G5:I54">
    <cfRule type="cellIs" dxfId="23" priority="4" operator="equal">
      <formula>"MÉDIO"</formula>
    </cfRule>
  </conditionalFormatting>
  <conditionalFormatting sqref="G5:I54">
    <cfRule type="cellIs" dxfId="22" priority="5" operator="equal">
      <formula>"BAIXO"</formula>
    </cfRule>
  </conditionalFormatting>
  <conditionalFormatting sqref="G5:I54">
    <cfRule type="cellIs" dxfId="21" priority="6" operator="equal">
      <formula>"MUITO BAIXO"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'2. Gerenciamento'!$C$5:$C$54</xm:f>
          </x14:formula1>
          <xm:sqref>B5:B54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showGridLines="0" workbookViewId="0">
      <selection activeCell="B5" sqref="B5:B23"/>
    </sheetView>
  </sheetViews>
  <sheetFormatPr defaultRowHeight="12.75"/>
  <cols>
    <col min="1" max="1" width="2.7109375" style="66" customWidth="1"/>
    <col min="2" max="2" width="8.42578125" style="32" bestFit="1" customWidth="1"/>
    <col min="3" max="3" width="48.5703125" style="32" customWidth="1"/>
    <col min="4" max="4" width="25.5703125" style="32" customWidth="1"/>
    <col min="5" max="5" width="28.42578125" style="32" customWidth="1"/>
    <col min="6" max="6" width="17.140625" style="32" customWidth="1"/>
    <col min="7" max="7" width="30.140625" style="32" customWidth="1"/>
    <col min="8" max="8" width="12.85546875" style="32" bestFit="1" customWidth="1"/>
    <col min="9" max="12" width="9.140625" style="66"/>
    <col min="13" max="13" width="9.140625" style="66" customWidth="1"/>
    <col min="14" max="14" width="16.28515625" style="66" customWidth="1"/>
    <col min="15" max="16384" width="9.140625" style="66"/>
  </cols>
  <sheetData>
    <row r="2" spans="2:8" s="67" customFormat="1" ht="12.75" customHeight="1">
      <c r="B2" s="224" t="s">
        <v>138</v>
      </c>
      <c r="C2" s="224"/>
      <c r="D2" s="224"/>
      <c r="E2" s="224"/>
      <c r="F2" s="224"/>
      <c r="G2" s="224"/>
      <c r="H2" s="224"/>
    </row>
    <row r="3" spans="2:8" s="67" customFormat="1" ht="12.75" customHeight="1">
      <c r="B3" s="225" t="s">
        <v>135</v>
      </c>
      <c r="C3" s="224" t="s">
        <v>50</v>
      </c>
      <c r="D3" s="224"/>
      <c r="E3" s="224"/>
      <c r="F3" s="225" t="s">
        <v>129</v>
      </c>
      <c r="G3" s="225" t="s">
        <v>130</v>
      </c>
      <c r="H3" s="225" t="s">
        <v>89</v>
      </c>
    </row>
    <row r="4" spans="2:8" s="67" customFormat="1">
      <c r="B4" s="226"/>
      <c r="C4" s="68" t="s">
        <v>85</v>
      </c>
      <c r="D4" s="68" t="s">
        <v>9</v>
      </c>
      <c r="E4" s="68" t="s">
        <v>86</v>
      </c>
      <c r="F4" s="225"/>
      <c r="G4" s="226"/>
      <c r="H4" s="226"/>
    </row>
    <row r="5" spans="2:8" ht="61.5" customHeight="1">
      <c r="B5" s="74" t="s">
        <v>266</v>
      </c>
      <c r="C5" s="65" t="str">
        <f>IF($B5="","",VLOOKUP('4. Matriz'!$B5,'2. Gerenciamento'!$C$5:$U$54,3,FALSE))</f>
        <v>Elaboração de CI faltando informações cruciais para andamento do processo</v>
      </c>
      <c r="D5" s="65" t="str">
        <f>IF($B5="","",VLOOKUP('4. Matriz'!$B5,'2. Gerenciamento'!$C$5:$U$54,4,FALSE))</f>
        <v>comprar o que não é necessário</v>
      </c>
      <c r="E5" s="65" t="str">
        <f>IF($B5="","",VLOOKUP('4. Matriz'!$B5,'2. Gerenciamento'!$C$5:$U$54,5,FALSE))</f>
        <v>atrasos significativos no andamento do processo.</v>
      </c>
      <c r="F5" s="64" t="str">
        <f>IF($B5="","",VLOOKUP('4. Matriz'!$B5,'2. Gerenciamento'!$C$5:$U$54,18,FALSE))</f>
        <v>MÉDIO</v>
      </c>
      <c r="G5" s="75" t="str">
        <f>IF($B5="","",VLOOKUP($B5,'2. Gerenciamento'!$C$5:$AC$54,23,FALSE))</f>
        <v>Que entre em contato com o setor de compras para que seja instruído o que deve conter na CI</v>
      </c>
      <c r="H5" s="75" t="str">
        <f>IF($B5="","",VLOOKUP($B5,'2. Gerenciamento'!$C$5:$AC$54,24,FALSE))</f>
        <v>àrea demandante</v>
      </c>
    </row>
    <row r="6" spans="2:8" ht="61.5" customHeight="1">
      <c r="B6" s="51" t="s">
        <v>267</v>
      </c>
      <c r="C6" s="65" t="str">
        <f>IF($B6="","",VLOOKUP('4. Matriz'!$B6,'2. Gerenciamento'!$C$5:$U$54,3,FALSE))</f>
        <v>Nomear um agente sem instrução</v>
      </c>
      <c r="D6" s="65" t="str">
        <f>IF($B6="","",VLOOKUP('4. Matriz'!$B6,'2. Gerenciamento'!$C$5:$U$54,4,FALSE))</f>
        <v>ter erros grosseiros no processo</v>
      </c>
      <c r="E6" s="65" t="str">
        <f>IF($B6="","",VLOOKUP('4. Matriz'!$B6,'2. Gerenciamento'!$C$5:$U$54,5,FALSE))</f>
        <v>decisões inadequadas e comprometer a eficácia das operações.</v>
      </c>
      <c r="F6" s="64" t="str">
        <f>IF($B6="","",VLOOKUP('4. Matriz'!$B6,'2. Gerenciamento'!$C$5:$U$54,18,FALSE))</f>
        <v>BAIXO</v>
      </c>
      <c r="G6" s="75" t="str">
        <f>IF($B6="","",VLOOKUP($B6,'2. Gerenciamento'!$C$5:$AC$54,23,FALSE))</f>
        <v>Autoridade copetente</v>
      </c>
      <c r="H6" s="75" t="str">
        <f>IF($B6="","",VLOOKUP($B6,'2. Gerenciamento'!$C$5:$AC$54,24,FALSE))</f>
        <v>Secretáio</v>
      </c>
    </row>
    <row r="7" spans="2:8" ht="61.5" customHeight="1">
      <c r="B7" s="51" t="s">
        <v>268</v>
      </c>
      <c r="C7" s="65" t="str">
        <f>IF($B7="","",VLOOKUP('4. Matriz'!$B7,'2. Gerenciamento'!$C$5:$U$54,3,FALSE))</f>
        <v>Nomear pessoas que não tem capacidade técnica para elaborar os documentos</v>
      </c>
      <c r="D7" s="65" t="str">
        <f>IF($B7="","",VLOOKUP('4. Matriz'!$B7,'2. Gerenciamento'!$C$5:$U$54,4,FALSE))</f>
        <v>Falha operacional</v>
      </c>
      <c r="E7" s="65" t="str">
        <f>IF($B7="","",VLOOKUP('4. Matriz'!$B7,'2. Gerenciamento'!$C$5:$U$54,5,FALSE))</f>
        <v xml:space="preserve">Documentos Ineficientes e Impróprios, Aumento do Risco de Contestações, Atrasos no Processo, Problemas na Execução, Problemas de Conformidade, Desperdício de Recursos, </v>
      </c>
      <c r="F7" s="64" t="str">
        <f>IF($B7="","",VLOOKUP('4. Matriz'!$B7,'2. Gerenciamento'!$C$5:$U$54,18,FALSE))</f>
        <v>ALTO</v>
      </c>
      <c r="G7" s="75" t="str">
        <f>IF($B7="","",VLOOKUP($B7,'2. Gerenciamento'!$C$5:$AC$54,23,FALSE))</f>
        <v>Desenvolva um guia de procedimentos e garanta que a equipe tenha qualificações e treinamento contínuo. Implemente uma revisão rigorosa dos documentos e mantenha transparência com informações acessíveis e comunicação aberta.</v>
      </c>
      <c r="H7" s="75" t="str">
        <f>IF($B7="","",VLOOKUP($B7,'2. Gerenciamento'!$C$5:$AC$54,24,FALSE))</f>
        <v xml:space="preserve">agente de contratação </v>
      </c>
    </row>
    <row r="8" spans="2:8" ht="61.5" customHeight="1">
      <c r="B8" s="51" t="s">
        <v>269</v>
      </c>
      <c r="C8" s="65" t="str">
        <f>IF($B8="","",VLOOKUP('4. Matriz'!$B8,'2. Gerenciamento'!$C$5:$U$54,3,FALSE))</f>
        <v>informações incompletas e análises superficiais que podem levar a decisões inadequadas e problemas futuros no projeto</v>
      </c>
      <c r="D8" s="65" t="str">
        <f>IF($B8="","",VLOOKUP('4. Matriz'!$B8,'2. Gerenciamento'!$C$5:$U$54,4,FALSE))</f>
        <v>análises superficiais e problemas futuros no projeto</v>
      </c>
      <c r="E8" s="65" t="str">
        <f>IF($B8="","",VLOOKUP('4. Matriz'!$B8,'2. Gerenciamento'!$C$5:$U$54,5,FALSE))</f>
        <v>potencial tomada de decisões inadequadas, que pode resultar em aumento de custos, atrasos, e falhas no projeto devido à falta de informações detalhadas e análises abrangentes.</v>
      </c>
      <c r="F8" s="64" t="str">
        <f>IF($B8="","",VLOOKUP('4. Matriz'!$B8,'2. Gerenciamento'!$C$5:$U$54,18,FALSE))</f>
        <v>ALTO</v>
      </c>
      <c r="G8" s="75" t="str">
        <f>IF($B8="","",VLOOKUP($B8,'2. Gerenciamento'!$C$5:$AC$54,23,FALSE))</f>
        <v>revisões detalhadas e consultar especialistas e partes interessadas antes de tomar decisões, garantindo que o resumo cubra todos os aspectos essenciais e que as estimativas e análises sejam precisas e completas</v>
      </c>
      <c r="H8" s="75" t="str">
        <f>IF($B8="","",VLOOKUP($B8,'2. Gerenciamento'!$C$5:$AC$54,24,FALSE))</f>
        <v>equipe de planejamento</v>
      </c>
    </row>
    <row r="9" spans="2:8" ht="61.5" customHeight="1">
      <c r="B9" s="51" t="s">
        <v>270</v>
      </c>
      <c r="C9" s="65" t="str">
        <f>IF($B9="","",VLOOKUP('4. Matriz'!$B9,'2. Gerenciamento'!$C$5:$U$54,3,FALSE))</f>
        <v>definição inadequada do escopo, falta de detalhamento, especificações incorretas e ausência de critérios de avaliação, o que pode levar a propostas inadequadas e problemas de conformidade.</v>
      </c>
      <c r="D9" s="65" t="str">
        <f>IF($B9="","",VLOOKUP('4. Matriz'!$B9,'2. Gerenciamento'!$C$5:$U$54,4,FALSE))</f>
        <v>propostas inadequadas e problemas de conformidade</v>
      </c>
      <c r="E9" s="65" t="str">
        <f>IF($B9="","",VLOOKUP('4. Matriz'!$B9,'2. Gerenciamento'!$C$5:$U$54,5,FALSE))</f>
        <v>aumento de custos, atrasos no projeto e problemas de conformidade, além de possíveis disputas contratuais e soluções que não atendem às necessidades reais.</v>
      </c>
      <c r="F9" s="64" t="str">
        <f>IF($B9="","",VLOOKUP('4. Matriz'!$B9,'2. Gerenciamento'!$C$5:$U$54,18,FALSE))</f>
        <v>MÉDIO</v>
      </c>
      <c r="G9" s="75" t="str">
        <f>IF($B9="","",VLOOKUP($B9,'2. Gerenciamento'!$C$5:$AC$54,23,FALSE))</f>
        <v>realizar revisões colaborativas e consultar especialistas e partes interessadas para assegurar que o documento seja detalhado, preciso e alinhado com os objetivos e requisitos do projeto.</v>
      </c>
      <c r="H9" s="75" t="str">
        <f>IF($B9="","",VLOOKUP($B9,'2. Gerenciamento'!$C$5:$AC$54,24,FALSE))</f>
        <v>equipe de planejamento</v>
      </c>
    </row>
    <row r="10" spans="2:8" ht="61.5" customHeight="1">
      <c r="B10" s="51" t="s">
        <v>271</v>
      </c>
      <c r="C10" s="65" t="str">
        <f>IF($B10="","",VLOOKUP('4. Matriz'!$B10,'2. Gerenciamento'!$C$5:$U$54,3,FALSE))</f>
        <v xml:space="preserve"> dados desatualizados, falta de comparabilidade e viés na seleção de fornecedores, o que pode levar a estimativas imprecisas</v>
      </c>
      <c r="D10" s="65" t="str">
        <f>IF($B10="","",VLOOKUP('4. Matriz'!$B10,'2. Gerenciamento'!$C$5:$U$54,4,FALSE))</f>
        <v>falta de comparabilidade e viés na seleção de fornecedores, que pode levar a estimativas imprecisas, estimativas inadequadas</v>
      </c>
      <c r="E10" s="65" t="str">
        <f>IF($B10="","",VLOOKUP('4. Matriz'!$B10,'2. Gerenciamento'!$C$5:$U$54,5,FALSE))</f>
        <v>resultar em fracasso da licitação ou deserta.</v>
      </c>
      <c r="F10" s="64" t="str">
        <f>IF($B10="","",VLOOKUP('4. Matriz'!$B10,'2. Gerenciamento'!$C$5:$U$54,18,FALSE))</f>
        <v>MÉDIO</v>
      </c>
      <c r="G10" s="75" t="str">
        <f>IF($B10="","",VLOOKUP($B10,'2. Gerenciamento'!$C$5:$AC$54,23,FALSE))</f>
        <v>NSA</v>
      </c>
      <c r="H10" s="75" t="str">
        <f>IF($B10="","",VLOOKUP($B10,'2. Gerenciamento'!$C$5:$AC$54,24,FALSE))</f>
        <v>equipe de pesquisa de preço da SAD</v>
      </c>
    </row>
    <row r="11" spans="2:8" ht="61.5" customHeight="1">
      <c r="B11" s="51" t="s">
        <v>272</v>
      </c>
      <c r="C11" s="65" t="str">
        <f>IF($B11="","",VLOOKUP('4. Matriz'!$B11,'2. Gerenciamento'!$C$5:$U$54,3,FALSE))</f>
        <v>Falta de alinhamento com o orçamento aprovado erro na natureza de despesa do pré empenho</v>
      </c>
      <c r="D11" s="65" t="str">
        <f>IF($B11="","",VLOOKUP('4. Matriz'!$B11,'2. Gerenciamento'!$C$5:$U$54,4,FALSE))</f>
        <v>Inconsistências Orçamentárias</v>
      </c>
      <c r="E11" s="65" t="str">
        <f>IF($B11="","",VLOOKUP('4. Matriz'!$B11,'2. Gerenciamento'!$C$5:$U$54,5,FALSE))</f>
        <v>refazer a planilha de licitação ie remanejar o orçamento</v>
      </c>
      <c r="F11" s="64" t="str">
        <f>IF($B11="","",VLOOKUP('4. Matriz'!$B11,'2. Gerenciamento'!$C$5:$U$54,18,FALSE))</f>
        <v>BAIXO</v>
      </c>
      <c r="G11" s="75" t="str">
        <f>IF($B11="","",VLOOKUP($B11,'2. Gerenciamento'!$C$5:$AC$54,23,FALSE))</f>
        <v>revisão e aprovação das solicitações por uma equipe financeira qualificada, garantindo que todas as despesas estejam devidamente categorizadas e autorizadas conforme o orçamento vigente.</v>
      </c>
      <c r="H11" s="75" t="str">
        <f>IF($B11="","",VLOOKUP($B11,'2. Gerenciamento'!$C$5:$AC$54,24,FALSE))</f>
        <v>equipe do financeiro</v>
      </c>
    </row>
    <row r="12" spans="2:8" ht="61.5" customHeight="1">
      <c r="B12" s="51" t="s">
        <v>273</v>
      </c>
      <c r="C12" s="65" t="str">
        <f>IF($B12="","",VLOOKUP('4. Matriz'!$B12,'2. Gerenciamento'!$C$5:$U$54,3,FALSE))</f>
        <v>Possibilidade de inclusão de requisitos imprecisos ou inadequados, o que pode levar a disputas legais, desqualificação de propostas ou dificuldade em atender às necessidades reais do projeto.</v>
      </c>
      <c r="D12" s="65" t="str">
        <f>IF($B12="","",VLOOKUP('4. Matriz'!$B12,'2. Gerenciamento'!$C$5:$U$54,4,FALSE))</f>
        <v>pode levar a disputas legais, desqualificação de propostas ou dificuldade em atender às necessidades reais do projeto, Especificações Inadequadas</v>
      </c>
      <c r="E12" s="65" t="str">
        <f>IF($B12="","",VLOOKUP('4. Matriz'!$B12,'2. Gerenciamento'!$C$5:$U$54,5,FALSE))</f>
        <v>Inviabilidade do processo licitatório, resultando em atrasos, custos adicionais e possível fracasso na contratação.</v>
      </c>
      <c r="F12" s="64" t="str">
        <f>IF($B12="","",VLOOKUP('4. Matriz'!$B12,'2. Gerenciamento'!$C$5:$U$54,18,FALSE))</f>
        <v>MÉDIO</v>
      </c>
      <c r="G12" s="75" t="str">
        <f>IF($B12="","",VLOOKUP($B12,'2. Gerenciamento'!$C$5:$AC$54,23,FALSE))</f>
        <v>NSA</v>
      </c>
      <c r="H12" s="75" t="str">
        <f>IF($B12="","",VLOOKUP($B12,'2. Gerenciamento'!$C$5:$AC$54,24,FALSE))</f>
        <v>Equpe de elaboração de edital da SAD</v>
      </c>
    </row>
    <row r="13" spans="2:8" ht="61.5" customHeight="1">
      <c r="B13" s="51" t="s">
        <v>274</v>
      </c>
      <c r="C13" s="65" t="str">
        <f>IF($B13="","",VLOOKUP('4. Matriz'!$B13,'2. Gerenciamento'!$C$5:$U$54,3,FALSE))</f>
        <v>pareceres errôneos, falta de acompanhamento das súmulas e jurisprudências pertinentes, além de possíveis litígios e penalidades por não conformidade</v>
      </c>
      <c r="D13" s="65" t="str">
        <f>IF($B13="","",VLOOKUP('4. Matriz'!$B13,'2. Gerenciamento'!$C$5:$U$54,4,FALSE))</f>
        <v>Risco Jurídico e de Conformidade</v>
      </c>
      <c r="E13" s="65" t="str">
        <f>IF($B13="","",VLOOKUP('4. Matriz'!$B13,'2. Gerenciamento'!$C$5:$U$54,5,FALSE))</f>
        <v>insegurança jurídica, decisões judiciais desfavoráveis, aumento de litígios e penalidades, além de comprometimento da defesa jurídica da administração pública.</v>
      </c>
      <c r="F13" s="64" t="str">
        <f>IF($B13="","",VLOOKUP('4. Matriz'!$B13,'2. Gerenciamento'!$C$5:$U$54,18,FALSE))</f>
        <v>BAIXO</v>
      </c>
      <c r="G13" s="75" t="str">
        <f>IF($B13="","",VLOOKUP($B13,'2. Gerenciamento'!$C$5:$AC$54,23,FALSE))</f>
        <v>NSA</v>
      </c>
      <c r="H13" s="75" t="str">
        <f>IF($B13="","",VLOOKUP($B13,'2. Gerenciamento'!$C$5:$AC$54,24,FALSE))</f>
        <v>Procuradores da PGE</v>
      </c>
    </row>
    <row r="14" spans="2:8" ht="61.5" customHeight="1">
      <c r="B14" s="51" t="s">
        <v>275</v>
      </c>
      <c r="C14" s="65" t="str">
        <f>IF($B14="","",VLOOKUP('4. Matriz'!$B14,'2. Gerenciamento'!$C$5:$U$54,3,FALSE))</f>
        <v>possibilidade de não abordar adequadamente as questões levantadas, omissões críticas e a potencial geração de conflitos adicionais se a resposta não estiver bem fundamentada ou alinhada com as normas e jurisprudências aplicáveis.</v>
      </c>
      <c r="D14" s="65" t="str">
        <f>IF($B14="","",VLOOKUP('4. Matriz'!$B14,'2. Gerenciamento'!$C$5:$U$54,4,FALSE))</f>
        <v>incapacidade de fornecer uma resposta adequada e bem fundamentada, o que pode levar a omissões críticas e a potenciais conflitos adicionais, principalmente se a resposta não estiver em conformidade com as normas e jurisprudências aplicáveis</v>
      </c>
      <c r="E14" s="65" t="str">
        <f>IF($B14="","",VLOOKUP('4. Matriz'!$B14,'2. Gerenciamento'!$C$5:$U$54,5,FALSE))</f>
        <v>agravamento de conflitos, decisões desfavoráveis em processos judiciais, e a possibilidade de sanções ou penalidades devido à não conformidade com normas e regulamentos.</v>
      </c>
      <c r="F14" s="64" t="str">
        <f>IF($B14="","",VLOOKUP('4. Matriz'!$B14,'2. Gerenciamento'!$C$5:$U$54,18,FALSE))</f>
        <v>BAIXO</v>
      </c>
      <c r="G14" s="75" t="str">
        <f>IF($B14="","",VLOOKUP($B14,'2. Gerenciamento'!$C$5:$AC$54,23,FALSE))</f>
        <v>implementação de um processo estruturado de revisão e validação dos pareceres, assegurando que todos os questionamentos sejam respondidos de forma completa e com embasamento legal adequado antes da finalização, além de contar com apoio jurídico no setor para elaborar essas respostas."</v>
      </c>
      <c r="H14" s="75" t="str">
        <f>IF($B14="","",VLOOKUP($B14,'2. Gerenciamento'!$C$5:$AC$54,24,FALSE))</f>
        <v>Equipe Cogeconv</v>
      </c>
    </row>
    <row r="15" spans="2:8" ht="61.5" customHeight="1">
      <c r="B15" s="51" t="s">
        <v>276</v>
      </c>
      <c r="C15" s="65" t="str">
        <f>IF($B15="","",VLOOKUP('4. Matriz'!$B15,'2. Gerenciamento'!$C$5:$U$54,3,FALSE))</f>
        <v>possibilidade de interpretação incorreta das questões levantadas, a inadequação das justificativas apresentadas e a falta de alinhamento com a legislação e jurisprudência vigente.</v>
      </c>
      <c r="D15" s="65" t="str">
        <f>IF($B15="","",VLOOKUP('4. Matriz'!$B15,'2. Gerenciamento'!$C$5:$U$54,4,FALSE))</f>
        <v xml:space="preserve"> o que pode levar a justificativas inadequadas e à falta de alinhamento com a legislação e jurisprudência vigente, resultando em potenciais problemas legais e compromissos na eficácia da resolução proposta.</v>
      </c>
      <c r="E15" s="65" t="str">
        <f>IF($B15="","",VLOOKUP('4. Matriz'!$B15,'2. Gerenciamento'!$C$5:$U$54,5,FALSE))</f>
        <v>demora na resposta do processo, a devolução desnecessária do processo ao órgão e o atraso na realização do pregão podem resultar em atrasos significativos e comprometer a eficiência do processo administrativo.</v>
      </c>
      <c r="F15" s="64" t="str">
        <f>IF($B15="","",VLOOKUP('4. Matriz'!$B15,'2. Gerenciamento'!$C$5:$U$54,18,FALSE))</f>
        <v>BAIXO</v>
      </c>
      <c r="G15" s="75" t="str">
        <f>IF($B15="","",VLOOKUP($B15,'2. Gerenciamento'!$C$5:$AC$54,23,FALSE))</f>
        <v>NSA</v>
      </c>
      <c r="H15" s="75" t="str">
        <f>IF($B15="","",VLOOKUP($B15,'2. Gerenciamento'!$C$5:$AC$54,24,FALSE))</f>
        <v>Equipe da SAD</v>
      </c>
    </row>
    <row r="16" spans="2:8" ht="61.5" customHeight="1">
      <c r="B16" s="51" t="s">
        <v>277</v>
      </c>
      <c r="C16" s="65" t="str">
        <f>IF($B16="","",VLOOKUP('4. Matriz'!$B16,'2. Gerenciamento'!$C$5:$U$54,3,FALSE))</f>
        <v>erros no conteúdo, falta de clareza nas exigências e o não cumprimento dos prazos legais</v>
      </c>
      <c r="D16" s="65" t="str">
        <f>IF($B16="","",VLOOKUP('4. Matriz'!$B16,'2. Gerenciamento'!$C$5:$U$54,4,FALSE))</f>
        <v>pode resultar em decisões inadequadas, desacordos e penalidades legais.</v>
      </c>
      <c r="E16" s="65" t="str">
        <f>IF($B16="","",VLOOKUP('4. Matriz'!$B16,'2. Gerenciamento'!$C$5:$U$54,5,FALSE))</f>
        <v>questionamentos, impugnações e atrasos no processo</v>
      </c>
      <c r="F16" s="64" t="str">
        <f>IF($B16="","",VLOOKUP('4. Matriz'!$B16,'2. Gerenciamento'!$C$5:$U$54,18,FALSE))</f>
        <v>MUITO BAIXO</v>
      </c>
      <c r="G16" s="75" t="str">
        <f>IF($B16="","",VLOOKUP($B16,'2. Gerenciamento'!$C$5:$AC$54,23,FALSE))</f>
        <v>NSA</v>
      </c>
      <c r="H16" s="75" t="str">
        <f>IF($B16="","",VLOOKUP($B16,'2. Gerenciamento'!$C$5:$AC$54,24,FALSE))</f>
        <v>Equipe da SAD</v>
      </c>
    </row>
    <row r="17" spans="2:8" ht="61.5" customHeight="1">
      <c r="B17" s="51" t="s">
        <v>278</v>
      </c>
      <c r="C17" s="65" t="str">
        <f>IF($B17="","",VLOOKUP('4. Matriz'!$B17,'2. Gerenciamento'!$C$5:$U$54,3,FALSE))</f>
        <v>possibilidade de propostas inadequadas, irregularidades no processo de julgamento e falta de conformidade com as normas</v>
      </c>
      <c r="D17" s="65" t="str">
        <f>IF($B17="","",VLOOKUP('4. Matriz'!$B17,'2. Gerenciamento'!$C$5:$U$54,4,FALSE))</f>
        <v>desclassificações injustas e potencialmente em litígios.</v>
      </c>
      <c r="E17" s="65" t="str">
        <f>IF($B17="","",VLOOKUP('4. Matriz'!$B17,'2. Gerenciamento'!$C$5:$U$54,5,FALSE))</f>
        <v>desclassificações inadequadas, atrasos no processo de aquisição e a possibilidade de contestações legais, suspensão da licitação ou cancelamento do processo, impugnação</v>
      </c>
      <c r="F17" s="64" t="str">
        <f>IF($B17="","",VLOOKUP('4. Matriz'!$B17,'2. Gerenciamento'!$C$5:$U$54,18,FALSE))</f>
        <v>ALTO</v>
      </c>
      <c r="G17" s="75" t="str">
        <f>IF($B17="","",VLOOKUP($B17,'2. Gerenciamento'!$C$5:$AC$54,23,FALSE))</f>
        <v>NSA</v>
      </c>
      <c r="H17" s="75" t="str">
        <f>IF($B17="","",VLOOKUP($B17,'2. Gerenciamento'!$C$5:$AC$54,24,FALSE))</f>
        <v>Equipe da SAD</v>
      </c>
    </row>
    <row r="18" spans="2:8" ht="61.5" customHeight="1">
      <c r="B18" s="51" t="s">
        <v>279</v>
      </c>
      <c r="C18" s="65" t="str">
        <f>IF($B18="","",VLOOKUP('4. Matriz'!$B18,'2. Gerenciamento'!$C$5:$U$54,3,FALSE))</f>
        <v>possibilidade de resultados contestáveis devido a erros de avaliação, propostas inadequadas ou falta de transparência</v>
      </c>
      <c r="D18" s="65" t="str">
        <f>IF($B18="","",VLOOKUP('4. Matriz'!$B18,'2. Gerenciamento'!$C$5:$U$54,4,FALSE))</f>
        <v>pode levar a questionamentos e disputas</v>
      </c>
      <c r="E18" s="65" t="str">
        <f>IF($B18="","",VLOOKUP('4. Matriz'!$B18,'2. Gerenciamento'!$C$5:$U$54,5,FALSE))</f>
        <v>nulação do processo, necessidade de reabertura de procedimentos, e impactos negativos na credibilidade e eficiência da contratação.</v>
      </c>
      <c r="F18" s="64" t="str">
        <f>IF($B18="","",VLOOKUP('4. Matriz'!$B18,'2. Gerenciamento'!$C$5:$U$54,18,FALSE))</f>
        <v>MÉDIO</v>
      </c>
      <c r="G18" s="75" t="str">
        <f>IF($B18="","",VLOOKUP($B18,'2. Gerenciamento'!$C$5:$AC$54,23,FALSE))</f>
        <v>NSA</v>
      </c>
      <c r="H18" s="75" t="str">
        <f>IF($B18="","",VLOOKUP($B18,'2. Gerenciamento'!$C$5:$AC$54,24,FALSE))</f>
        <v>Equipe da SAD</v>
      </c>
    </row>
    <row r="19" spans="2:8" ht="61.5" customHeight="1">
      <c r="B19" s="51" t="s">
        <v>280</v>
      </c>
      <c r="C19" s="65" t="str">
        <f>IF($B19="","",VLOOKUP('4. Matriz'!$B19,'2. Gerenciamento'!$C$5:$U$54,3,FALSE))</f>
        <v xml:space="preserve"> falhas na verificação da conformidade das propostas, nos documentos enviados pelo fornecedor, publicação erronea</v>
      </c>
      <c r="D19" s="65" t="str">
        <f>IF($B19="","",VLOOKUP('4. Matriz'!$B19,'2. Gerenciamento'!$C$5:$U$54,4,FALSE))</f>
        <v xml:space="preserve">falhas nos processos de verificação e controle como fonte e a ausência de mecanismos eficazes de revisão e precisão como vulnerabilidade.
</v>
      </c>
      <c r="E19" s="65" t="str">
        <f>IF($B19="","",VLOOKUP('4. Matriz'!$B19,'2. Gerenciamento'!$C$5:$U$54,5,FALSE))</f>
        <v>anulação da homologação, disputas legais, e atrasos significativos na conclusão do processo licitatório</v>
      </c>
      <c r="F19" s="64" t="str">
        <f>IF($B19="","",VLOOKUP('4. Matriz'!$B19,'2. Gerenciamento'!$C$5:$U$54,18,FALSE))</f>
        <v>BAIXO</v>
      </c>
      <c r="G19" s="75" t="str">
        <f>IF($B19="","",VLOOKUP($B19,'2. Gerenciamento'!$C$5:$AC$54,23,FALSE))</f>
        <v>Estabelecer um protocolo detalhado de verificação e validação dos documentos e propostas, com checagens duplas e auditorias internas antes da homologação.</v>
      </c>
      <c r="H19" s="75" t="str">
        <f>IF($B19="","",VLOOKUP($B19,'2. Gerenciamento'!$C$5:$AC$54,24,FALSE))</f>
        <v>Equipe Cogeconv</v>
      </c>
    </row>
    <row r="20" spans="2:8" ht="61.5" customHeight="1">
      <c r="B20" s="51" t="s">
        <v>281</v>
      </c>
      <c r="C20" s="65" t="str">
        <f>IF($B20="","",VLOOKUP('4. Matriz'!$B20,'2. Gerenciamento'!$C$5:$U$54,3,FALSE))</f>
        <v>Informações erradas dos fornecedores e do órgão</v>
      </c>
      <c r="D20" s="65" t="str">
        <f>IF($B20="","",VLOOKUP('4. Matriz'!$B20,'2. Gerenciamento'!$C$5:$U$54,4,FALSE))</f>
        <v>combinação de informações incorretas como fonte e a falta de controle e verificação como vulnerabilidade</v>
      </c>
      <c r="E20" s="65" t="str">
        <f>IF($B20="","",VLOOKUP('4. Matriz'!$B20,'2. Gerenciamento'!$C$5:$U$54,5,FALSE))</f>
        <v xml:space="preserve">refazer o contrato ou fazer um apostilamento </v>
      </c>
      <c r="F20" s="64" t="str">
        <f>IF($B20="","",VLOOKUP('4. Matriz'!$B20,'2. Gerenciamento'!$C$5:$U$54,18,FALSE))</f>
        <v>MUITO BAIXO</v>
      </c>
      <c r="G20" s="75" t="str">
        <f>IF($B20="","",VLOOKUP($B20,'2. Gerenciamento'!$C$5:$AC$54,23,FALSE))</f>
        <v>Fazer as alterações necessárias ou fazer o apostilamento</v>
      </c>
      <c r="H20" s="75" t="str">
        <f>IF($B20="","",VLOOKUP($B20,'2. Gerenciamento'!$C$5:$AC$54,24,FALSE))</f>
        <v>Equipe Cogeconv</v>
      </c>
    </row>
    <row r="21" spans="2:8" ht="61.5" customHeight="1">
      <c r="B21" s="51" t="s">
        <v>282</v>
      </c>
      <c r="C21" s="65" t="str">
        <f>IF($B21="","",VLOOKUP('4. Matriz'!$B21,'2. Gerenciamento'!$C$5:$U$54,3,FALSE))</f>
        <v>nomeação de pessoas sem capacidade técnica, erros na divulgação das informações, a ausência de comunicação eficaz</v>
      </c>
      <c r="D21" s="65" t="str">
        <f>IF($B21="","",VLOOKUP('4. Matriz'!$B21,'2. Gerenciamento'!$C$5:$U$54,4,FALSE))</f>
        <v>Nomeação inadequada, erros na divulgação e falhas na comunicação.
Processos de seleção deficientes, falta de controles na divulgação de informações e ausência de sistemas eficazes de comunicação.</v>
      </c>
      <c r="E21" s="65" t="str">
        <f>IF($B21="","",VLOOKUP('4. Matriz'!$B21,'2. Gerenciamento'!$C$5:$U$54,5,FALSE))</f>
        <v>dificuldades na gestão e fiscalização do contrato, e aumento do risco de disputas e ineficiências na execução do contrato</v>
      </c>
      <c r="F21" s="64" t="str">
        <f>IF($B21="","",VLOOKUP('4. Matriz'!$B21,'2. Gerenciamento'!$C$5:$U$54,18,FALSE))</f>
        <v>BAIXO</v>
      </c>
      <c r="G21" s="75" t="str">
        <f>IF($B21="","",VLOOKUP($B21,'2. Gerenciamento'!$C$5:$AC$54,23,FALSE))</f>
        <v>estabelecer um processo rigoroso de verificação das informações antes da publicação, promover treinamentos regulares para gestores e fiscais, e manter canais de comunicação abertos e claros.</v>
      </c>
      <c r="H21" s="75" t="str">
        <f>IF($B21="","",VLOOKUP($B21,'2. Gerenciamento'!$C$5:$AC$54,24,FALSE))</f>
        <v>Equipe Cogeconv</v>
      </c>
    </row>
    <row r="22" spans="2:8" ht="61.5" customHeight="1">
      <c r="B22" s="51" t="s">
        <v>283</v>
      </c>
      <c r="C22" s="65" t="str">
        <f>IF($B22="","",VLOOKUP('4. Matriz'!$B22,'2. Gerenciamento'!$C$5:$U$54,3,FALSE))</f>
        <v>não cumprimento dos prazos estabelecidos, a entrega de produtos ou serviços em desacordo com as especificações contratuais, e a possibilidade de problemas financeiros ou administrativos que podem afetar a realização adequada das obrigações contratuais</v>
      </c>
      <c r="D22" s="65" t="str">
        <f>IF($B22="","",VLOOKUP('4. Matriz'!$B22,'2. Gerenciamento'!$C$5:$U$54,4,FALSE))</f>
        <v>Não cumprimento de prazos, não conformidade com especificações e problemas financeiros ou administrativos.
Deficiências nos processos de gestão de prazos, controle de qualidade e monitoramento financeiro e administrativo.</v>
      </c>
      <c r="E22" s="65" t="str">
        <f>IF($B22="","",VLOOKUP('4. Matriz'!$B22,'2. Gerenciamento'!$C$5:$U$54,5,FALSE))</f>
        <v>penalidades por descumprimento, a necessidade de recontratação ou reparação de serviços, atrasos nos projetos e prejuízos financeiros para ambas as partes, além de possíveis disputas legais</v>
      </c>
      <c r="F22" s="64" t="str">
        <f>IF($B22="","",VLOOKUP('4. Matriz'!$B22,'2. Gerenciamento'!$C$5:$U$54,18,FALSE))</f>
        <v>MUITO ALTO</v>
      </c>
      <c r="G22" s="75" t="str">
        <f>IF($B22="","",VLOOKUP($B22,'2. Gerenciamento'!$C$5:$AC$54,23,FALSE))</f>
        <v>Acompanhamento contínuo do cumprimento das obrigações, auditorias periódicas, e estabelecer canais de comunicação eficazes para resolver problemas rapidamente e garantir a conformidade com os termos contratuais</v>
      </c>
      <c r="H22" s="75" t="str">
        <f>IF($B22="","",VLOOKUP($B22,'2. Gerenciamento'!$C$5:$AC$54,24,FALSE))</f>
        <v>Equipe Cogeconv</v>
      </c>
    </row>
    <row r="23" spans="2:8" ht="61.5" customHeight="1">
      <c r="B23" s="51" t="s">
        <v>284</v>
      </c>
      <c r="C23" s="65" t="str">
        <f>IF($B23="","",VLOOKUP('4. Matriz'!$B23,'2. Gerenciamento'!$C$5:$U$54,3,FALSE))</f>
        <v>Não cumprimento dos termos, problemas de comunicação, inadequada fiscalização, despesas não autorizadas, alterações mal geridas, implicações legais e desempenho insatisfatório, que podem comprometer a eficácia e a conformidade do contrato, perder prazo de aditivos.</v>
      </c>
      <c r="D23" s="65" t="str">
        <f>IF($B23="","",VLOOKUP('4. Matriz'!$B23,'2. Gerenciamento'!$C$5:$U$54,4,FALSE))</f>
        <v>Não cumprimento dos termos contratuais, problemas de comunicação, fiscalização inadequada, despesas não autorizadas, alterações mal geridas, implicações legais, e desempenho insatisfatório.
Deficiências na gestão contratual, falhas na comunicação, controle e monitoramento inadequados, falta de procedimentos para autorizações e ajustes, e ausência de estratégias para mitigação de implicações legais.</v>
      </c>
      <c r="E23" s="65" t="str">
        <f>IF($B23="","",VLOOKUP('4. Matriz'!$B23,'2. Gerenciamento'!$C$5:$U$54,5,FALSE))</f>
        <v xml:space="preserve"> penalidades financeiras, necessidade de recontratação ou ajustes contratuais, conflitos legais, atrasos no projeto e comprometimento da qualidade dos produtos ou serviços fornecidos, perda do contrato, responder perante o TCE</v>
      </c>
      <c r="F23" s="64" t="str">
        <f>IF($B23="","",VLOOKUP('4. Matriz'!$B23,'2. Gerenciamento'!$C$5:$U$54,18,FALSE))</f>
        <v>MUITO ALTO</v>
      </c>
      <c r="G23" s="75" t="str">
        <f>IF($B23="","",VLOOKUP($B23,'2. Gerenciamento'!$C$5:$AC$54,23,FALSE))</f>
        <v>realização de treinamentos regulares para a equipe responsável pela gestão do contrato, garantindo que todos os envolvidos estejam atualizados sobre as melhores práticas, regulamentos aplicáveis e procedimentos para a identificação e mitigação de riscos.</v>
      </c>
      <c r="H23" s="75" t="str">
        <f>IF($B23="","",VLOOKUP($B23,'2. Gerenciamento'!$C$5:$AC$54,24,FALSE))</f>
        <v>Equipe Cogeconv</v>
      </c>
    </row>
    <row r="24" spans="2:8" ht="61.5" customHeight="1">
      <c r="B24" s="69" t="str">
        <f>IF('5. Monitoramento'!B23="","",'5. Monitoramento'!B23)</f>
        <v/>
      </c>
      <c r="C24" s="65" t="str">
        <f>IF($B24="","",VLOOKUP('4. Matriz'!$B24,'2. Gerenciamento'!$C$5:$U$54,3,FALSE))</f>
        <v/>
      </c>
      <c r="D24" s="65" t="str">
        <f>IF($B24="","",VLOOKUP('4. Matriz'!$B24,'2. Gerenciamento'!$C$5:$U$54,4,FALSE))</f>
        <v/>
      </c>
      <c r="E24" s="65" t="str">
        <f>IF($B24="","",VLOOKUP('4. Matriz'!$B24,'2. Gerenciamento'!$C$5:$U$54,5,FALSE))</f>
        <v/>
      </c>
      <c r="F24" s="64" t="str">
        <f>IF($B24="","",VLOOKUP('4. Matriz'!$B24,'2. Gerenciamento'!$C$5:$U$54,18,FALSE))</f>
        <v/>
      </c>
      <c r="G24" s="75" t="str">
        <f>IF($B24="","",VLOOKUP($B24,'2. Gerenciamento'!$C$5:$AC$54,23,FALSE))</f>
        <v/>
      </c>
      <c r="H24" s="75" t="str">
        <f>IF($B24="","",VLOOKUP($B24,'2. Gerenciamento'!$C$5:$AC$54,24,FALSE))</f>
        <v/>
      </c>
    </row>
    <row r="25" spans="2:8" ht="61.5" customHeight="1">
      <c r="B25" s="69" t="str">
        <f>IF('5. Monitoramento'!B24="","",'5. Monitoramento'!B24)</f>
        <v/>
      </c>
      <c r="C25" s="65" t="str">
        <f>IF($B25="","",VLOOKUP('4. Matriz'!$B25,'2. Gerenciamento'!$C$5:$U$54,3,FALSE))</f>
        <v/>
      </c>
      <c r="D25" s="65" t="str">
        <f>IF($B25="","",VLOOKUP('4. Matriz'!$B25,'2. Gerenciamento'!$C$5:$U$54,4,FALSE))</f>
        <v/>
      </c>
      <c r="E25" s="65" t="str">
        <f>IF($B25="","",VLOOKUP('4. Matriz'!$B25,'2. Gerenciamento'!$C$5:$U$54,5,FALSE))</f>
        <v/>
      </c>
      <c r="F25" s="64" t="str">
        <f>IF($B25="","",VLOOKUP('4. Matriz'!$B25,'2. Gerenciamento'!$C$5:$U$54,18,FALSE))</f>
        <v/>
      </c>
      <c r="G25" s="75" t="str">
        <f>IF($B25="","",VLOOKUP($B25,'2. Gerenciamento'!$C$5:$AC$54,23,FALSE))</f>
        <v/>
      </c>
      <c r="H25" s="75" t="str">
        <f>IF($B25="","",VLOOKUP($B25,'2. Gerenciamento'!$C$5:$AC$54,24,FALSE))</f>
        <v/>
      </c>
    </row>
    <row r="26" spans="2:8" ht="61.5" customHeight="1">
      <c r="B26" s="69" t="str">
        <f>IF('5. Monitoramento'!B25="","",'5. Monitoramento'!B25)</f>
        <v/>
      </c>
      <c r="C26" s="65" t="str">
        <f>IF($B26="","",VLOOKUP('4. Matriz'!$B26,'2. Gerenciamento'!$C$5:$U$54,3,FALSE))</f>
        <v/>
      </c>
      <c r="D26" s="65" t="str">
        <f>IF($B26="","",VLOOKUP('4. Matriz'!$B26,'2. Gerenciamento'!$C$5:$U$54,4,FALSE))</f>
        <v/>
      </c>
      <c r="E26" s="65" t="str">
        <f>IF($B26="","",VLOOKUP('4. Matriz'!$B26,'2. Gerenciamento'!$C$5:$U$54,5,FALSE))</f>
        <v/>
      </c>
      <c r="F26" s="64" t="str">
        <f>IF($B26="","",VLOOKUP('4. Matriz'!$B26,'2. Gerenciamento'!$C$5:$U$54,18,FALSE))</f>
        <v/>
      </c>
      <c r="G26" s="75" t="str">
        <f>IF($B26="","",VLOOKUP($B26,'2. Gerenciamento'!$C$5:$AC$54,23,FALSE))</f>
        <v/>
      </c>
      <c r="H26" s="75" t="str">
        <f>IF($B26="","",VLOOKUP($B26,'2. Gerenciamento'!$C$5:$AC$54,24,FALSE))</f>
        <v/>
      </c>
    </row>
    <row r="27" spans="2:8" ht="61.5" customHeight="1">
      <c r="B27" s="69" t="str">
        <f>IF('5. Monitoramento'!B26="","",'5. Monitoramento'!B26)</f>
        <v/>
      </c>
      <c r="C27" s="65" t="str">
        <f>IF($B27="","",VLOOKUP('4. Matriz'!$B27,'2. Gerenciamento'!$C$5:$U$54,3,FALSE))</f>
        <v/>
      </c>
      <c r="D27" s="65" t="str">
        <f>IF($B27="","",VLOOKUP('4. Matriz'!$B27,'2. Gerenciamento'!$C$5:$U$54,4,FALSE))</f>
        <v/>
      </c>
      <c r="E27" s="65" t="str">
        <f>IF($B27="","",VLOOKUP('4. Matriz'!$B27,'2. Gerenciamento'!$C$5:$U$54,5,FALSE))</f>
        <v/>
      </c>
      <c r="F27" s="64" t="str">
        <f>IF($B27="","",VLOOKUP('4. Matriz'!$B27,'2. Gerenciamento'!$C$5:$U$54,18,FALSE))</f>
        <v/>
      </c>
      <c r="G27" s="75" t="str">
        <f>IF($B27="","",VLOOKUP($B27,'2. Gerenciamento'!$C$5:$AC$54,23,FALSE))</f>
        <v/>
      </c>
      <c r="H27" s="75" t="str">
        <f>IF($B27="","",VLOOKUP($B27,'2. Gerenciamento'!$C$5:$AC$54,24,FALSE))</f>
        <v/>
      </c>
    </row>
    <row r="28" spans="2:8" ht="61.5" customHeight="1">
      <c r="B28" s="69" t="str">
        <f>IF('5. Monitoramento'!B27="","",'5. Monitoramento'!B27)</f>
        <v/>
      </c>
      <c r="C28" s="65" t="str">
        <f>IF($B28="","",VLOOKUP('4. Matriz'!$B28,'2. Gerenciamento'!$C$5:$U$54,3,FALSE))</f>
        <v/>
      </c>
      <c r="D28" s="65" t="str">
        <f>IF($B28="","",VLOOKUP('4. Matriz'!$B28,'2. Gerenciamento'!$C$5:$U$54,4,FALSE))</f>
        <v/>
      </c>
      <c r="E28" s="65" t="str">
        <f>IF($B28="","",VLOOKUP('4. Matriz'!$B28,'2. Gerenciamento'!$C$5:$U$54,5,FALSE))</f>
        <v/>
      </c>
      <c r="F28" s="64" t="str">
        <f>IF($B28="","",VLOOKUP('4. Matriz'!$B28,'2. Gerenciamento'!$C$5:$U$54,18,FALSE))</f>
        <v/>
      </c>
      <c r="G28" s="75" t="str">
        <f>IF($B28="","",VLOOKUP($B28,'2. Gerenciamento'!$C$5:$AC$54,23,FALSE))</f>
        <v/>
      </c>
      <c r="H28" s="75" t="str">
        <f>IF($B28="","",VLOOKUP($B28,'2. Gerenciamento'!$C$5:$AC$54,24,FALSE))</f>
        <v/>
      </c>
    </row>
    <row r="29" spans="2:8" ht="61.5" customHeight="1">
      <c r="B29" s="69" t="str">
        <f>IF('5. Monitoramento'!B28="","",'5. Monitoramento'!B28)</f>
        <v/>
      </c>
      <c r="C29" s="65" t="str">
        <f>IF($B29="","",VLOOKUP('4. Matriz'!$B29,'2. Gerenciamento'!$C$5:$U$54,3,FALSE))</f>
        <v/>
      </c>
      <c r="D29" s="65" t="str">
        <f>IF($B29="","",VLOOKUP('4. Matriz'!$B29,'2. Gerenciamento'!$C$5:$U$54,4,FALSE))</f>
        <v/>
      </c>
      <c r="E29" s="65" t="str">
        <f>IF($B29="","",VLOOKUP('4. Matriz'!$B29,'2. Gerenciamento'!$C$5:$U$54,5,FALSE))</f>
        <v/>
      </c>
      <c r="F29" s="64" t="str">
        <f>IF($B29="","",VLOOKUP('4. Matriz'!$B29,'2. Gerenciamento'!$C$5:$U$54,18,FALSE))</f>
        <v/>
      </c>
      <c r="G29" s="75" t="str">
        <f>IF($B29="","",VLOOKUP($B29,'2. Gerenciamento'!$C$5:$AC$54,23,FALSE))</f>
        <v/>
      </c>
      <c r="H29" s="75" t="str">
        <f>IF($B29="","",VLOOKUP($B29,'2. Gerenciamento'!$C$5:$AC$54,24,FALSE))</f>
        <v/>
      </c>
    </row>
    <row r="30" spans="2:8" ht="61.5" customHeight="1">
      <c r="B30" s="69" t="str">
        <f>IF('5. Monitoramento'!B29="","",'5. Monitoramento'!B29)</f>
        <v/>
      </c>
      <c r="C30" s="65" t="str">
        <f>IF($B30="","",VLOOKUP('4. Matriz'!$B30,'2. Gerenciamento'!$C$5:$U$54,3,FALSE))</f>
        <v/>
      </c>
      <c r="D30" s="65" t="str">
        <f>IF($B30="","",VLOOKUP('4. Matriz'!$B30,'2. Gerenciamento'!$C$5:$U$54,4,FALSE))</f>
        <v/>
      </c>
      <c r="E30" s="65" t="str">
        <f>IF($B30="","",VLOOKUP('4. Matriz'!$B30,'2. Gerenciamento'!$C$5:$U$54,5,FALSE))</f>
        <v/>
      </c>
      <c r="F30" s="64" t="str">
        <f>IF($B30="","",VLOOKUP('4. Matriz'!$B30,'2. Gerenciamento'!$C$5:$U$54,18,FALSE))</f>
        <v/>
      </c>
      <c r="G30" s="75" t="str">
        <f>IF($B30="","",VLOOKUP($B30,'2. Gerenciamento'!$C$5:$AC$54,23,FALSE))</f>
        <v/>
      </c>
      <c r="H30" s="75" t="str">
        <f>IF($B30="","",VLOOKUP($B30,'2. Gerenciamento'!$C$5:$AC$54,24,FALSE))</f>
        <v/>
      </c>
    </row>
    <row r="31" spans="2:8" ht="61.5" customHeight="1">
      <c r="B31" s="69" t="str">
        <f>IF('5. Monitoramento'!B30="","",'5. Monitoramento'!B30)</f>
        <v/>
      </c>
      <c r="C31" s="65" t="str">
        <f>IF($B31="","",VLOOKUP('4. Matriz'!$B31,'2. Gerenciamento'!$C$5:$U$54,3,FALSE))</f>
        <v/>
      </c>
      <c r="D31" s="65" t="str">
        <f>IF($B31="","",VLOOKUP('4. Matriz'!$B31,'2. Gerenciamento'!$C$5:$U$54,4,FALSE))</f>
        <v/>
      </c>
      <c r="E31" s="65" t="str">
        <f>IF($B31="","",VLOOKUP('4. Matriz'!$B31,'2. Gerenciamento'!$C$5:$U$54,5,FALSE))</f>
        <v/>
      </c>
      <c r="F31" s="64" t="str">
        <f>IF($B31="","",VLOOKUP('4. Matriz'!$B31,'2. Gerenciamento'!$C$5:$U$54,18,FALSE))</f>
        <v/>
      </c>
      <c r="G31" s="75" t="str">
        <f>IF($B31="","",VLOOKUP($B31,'2. Gerenciamento'!$C$5:$AC$54,23,FALSE))</f>
        <v/>
      </c>
      <c r="H31" s="75" t="str">
        <f>IF($B31="","",VLOOKUP($B31,'2. Gerenciamento'!$C$5:$AC$54,24,FALSE))</f>
        <v/>
      </c>
    </row>
    <row r="32" spans="2:8" ht="61.5" customHeight="1">
      <c r="B32" s="69" t="str">
        <f>IF('5. Monitoramento'!B31="","",'5. Monitoramento'!B31)</f>
        <v/>
      </c>
      <c r="C32" s="65" t="str">
        <f>IF($B32="","",VLOOKUP('4. Matriz'!$B32,'2. Gerenciamento'!$C$5:$U$54,3,FALSE))</f>
        <v/>
      </c>
      <c r="D32" s="65" t="str">
        <f>IF($B32="","",VLOOKUP('4. Matriz'!$B32,'2. Gerenciamento'!$C$5:$U$54,4,FALSE))</f>
        <v/>
      </c>
      <c r="E32" s="65" t="str">
        <f>IF($B32="","",VLOOKUP('4. Matriz'!$B32,'2. Gerenciamento'!$C$5:$U$54,5,FALSE))</f>
        <v/>
      </c>
      <c r="F32" s="64" t="str">
        <f>IF($B32="","",VLOOKUP('4. Matriz'!$B32,'2. Gerenciamento'!$C$5:$U$54,18,FALSE))</f>
        <v/>
      </c>
      <c r="G32" s="75" t="str">
        <f>IF($B32="","",VLOOKUP($B32,'2. Gerenciamento'!$C$5:$AC$54,23,FALSE))</f>
        <v/>
      </c>
      <c r="H32" s="75" t="str">
        <f>IF($B32="","",VLOOKUP($B32,'2. Gerenciamento'!$C$5:$AC$54,24,FALSE))</f>
        <v/>
      </c>
    </row>
    <row r="33" spans="2:8" ht="61.5" customHeight="1">
      <c r="B33" s="69" t="str">
        <f>IF('5. Monitoramento'!B32="","",'5. Monitoramento'!B32)</f>
        <v/>
      </c>
      <c r="C33" s="65" t="str">
        <f>IF($B33="","",VLOOKUP('4. Matriz'!$B33,'2. Gerenciamento'!$C$5:$U$54,3,FALSE))</f>
        <v/>
      </c>
      <c r="D33" s="65" t="str">
        <f>IF($B33="","",VLOOKUP('4. Matriz'!$B33,'2. Gerenciamento'!$C$5:$U$54,4,FALSE))</f>
        <v/>
      </c>
      <c r="E33" s="65" t="str">
        <f>IF($B33="","",VLOOKUP('4. Matriz'!$B33,'2. Gerenciamento'!$C$5:$U$54,5,FALSE))</f>
        <v/>
      </c>
      <c r="F33" s="64" t="str">
        <f>IF($B33="","",VLOOKUP('4. Matriz'!$B33,'2. Gerenciamento'!$C$5:$U$54,18,FALSE))</f>
        <v/>
      </c>
      <c r="G33" s="75" t="str">
        <f>IF($B33="","",VLOOKUP($B33,'2. Gerenciamento'!$C$5:$AC$54,23,FALSE))</f>
        <v/>
      </c>
      <c r="H33" s="75" t="str">
        <f>IF($B33="","",VLOOKUP($B33,'2. Gerenciamento'!$C$5:$AC$54,24,FALSE))</f>
        <v/>
      </c>
    </row>
    <row r="34" spans="2:8" ht="61.5" customHeight="1">
      <c r="B34" s="69" t="str">
        <f>IF('5. Monitoramento'!B33="","",'5. Monitoramento'!B33)</f>
        <v/>
      </c>
      <c r="C34" s="65" t="str">
        <f>IF($B34="","",VLOOKUP('4. Matriz'!$B34,'2. Gerenciamento'!$C$5:$U$54,3,FALSE))</f>
        <v/>
      </c>
      <c r="D34" s="65" t="str">
        <f>IF($B34="","",VLOOKUP('4. Matriz'!$B34,'2. Gerenciamento'!$C$5:$U$54,4,FALSE))</f>
        <v/>
      </c>
      <c r="E34" s="65" t="str">
        <f>IF($B34="","",VLOOKUP('4. Matriz'!$B34,'2. Gerenciamento'!$C$5:$U$54,5,FALSE))</f>
        <v/>
      </c>
      <c r="F34" s="64" t="str">
        <f>IF($B34="","",VLOOKUP('4. Matriz'!$B34,'2. Gerenciamento'!$C$5:$U$54,18,FALSE))</f>
        <v/>
      </c>
      <c r="G34" s="75" t="str">
        <f>IF($B34="","",VLOOKUP($B34,'2. Gerenciamento'!$C$5:$AC$54,23,FALSE))</f>
        <v/>
      </c>
      <c r="H34" s="75" t="str">
        <f>IF($B34="","",VLOOKUP($B34,'2. Gerenciamento'!$C$5:$AC$54,24,FALSE))</f>
        <v/>
      </c>
    </row>
    <row r="35" spans="2:8" ht="61.5" customHeight="1">
      <c r="B35" s="69" t="str">
        <f>IF('5. Monitoramento'!B34="","",'5. Monitoramento'!B34)</f>
        <v/>
      </c>
      <c r="C35" s="65" t="str">
        <f>IF($B35="","",VLOOKUP('4. Matriz'!$B35,'2. Gerenciamento'!$C$5:$U$54,3,FALSE))</f>
        <v/>
      </c>
      <c r="D35" s="65" t="str">
        <f>IF($B35="","",VLOOKUP('4. Matriz'!$B35,'2. Gerenciamento'!$C$5:$U$54,4,FALSE))</f>
        <v/>
      </c>
      <c r="E35" s="65" t="str">
        <f>IF($B35="","",VLOOKUP('4. Matriz'!$B35,'2. Gerenciamento'!$C$5:$U$54,5,FALSE))</f>
        <v/>
      </c>
      <c r="F35" s="64" t="str">
        <f>IF($B35="","",VLOOKUP('4. Matriz'!$B35,'2. Gerenciamento'!$C$5:$U$54,18,FALSE))</f>
        <v/>
      </c>
      <c r="G35" s="75" t="str">
        <f>IF($B35="","",VLOOKUP($B35,'2. Gerenciamento'!$C$5:$AC$54,23,FALSE))</f>
        <v/>
      </c>
      <c r="H35" s="75" t="str">
        <f>IF($B35="","",VLOOKUP($B35,'2. Gerenciamento'!$C$5:$AC$54,24,FALSE))</f>
        <v/>
      </c>
    </row>
    <row r="36" spans="2:8" ht="61.5" customHeight="1">
      <c r="B36" s="69" t="str">
        <f>IF('5. Monitoramento'!B35="","",'5. Monitoramento'!B35)</f>
        <v/>
      </c>
      <c r="C36" s="65" t="str">
        <f>IF($B36="","",VLOOKUP('4. Matriz'!$B36,'2. Gerenciamento'!$C$5:$U$54,3,FALSE))</f>
        <v/>
      </c>
      <c r="D36" s="65" t="str">
        <f>IF($B36="","",VLOOKUP('4. Matriz'!$B36,'2. Gerenciamento'!$C$5:$U$54,4,FALSE))</f>
        <v/>
      </c>
      <c r="E36" s="65" t="str">
        <f>IF($B36="","",VLOOKUP('4. Matriz'!$B36,'2. Gerenciamento'!$C$5:$U$54,5,FALSE))</f>
        <v/>
      </c>
      <c r="F36" s="64" t="str">
        <f>IF($B36="","",VLOOKUP('4. Matriz'!$B36,'2. Gerenciamento'!$C$5:$U$54,18,FALSE))</f>
        <v/>
      </c>
      <c r="G36" s="75" t="str">
        <f>IF($B36="","",VLOOKUP($B36,'2. Gerenciamento'!$C$5:$AC$54,23,FALSE))</f>
        <v/>
      </c>
      <c r="H36" s="75" t="str">
        <f>IF($B36="","",VLOOKUP($B36,'2. Gerenciamento'!$C$5:$AC$54,24,FALSE))</f>
        <v/>
      </c>
    </row>
    <row r="37" spans="2:8" ht="61.5" customHeight="1">
      <c r="B37" s="69" t="str">
        <f>IF('5. Monitoramento'!B36="","",'5. Monitoramento'!B36)</f>
        <v/>
      </c>
      <c r="C37" s="65" t="str">
        <f>IF($B37="","",VLOOKUP('4. Matriz'!$B37,'2. Gerenciamento'!$C$5:$U$54,3,FALSE))</f>
        <v/>
      </c>
      <c r="D37" s="65" t="str">
        <f>IF($B37="","",VLOOKUP('4. Matriz'!$B37,'2. Gerenciamento'!$C$5:$U$54,4,FALSE))</f>
        <v/>
      </c>
      <c r="E37" s="65" t="str">
        <f>IF($B37="","",VLOOKUP('4. Matriz'!$B37,'2. Gerenciamento'!$C$5:$U$54,5,FALSE))</f>
        <v/>
      </c>
      <c r="F37" s="64" t="str">
        <f>IF($B37="","",VLOOKUP('4. Matriz'!$B37,'2. Gerenciamento'!$C$5:$U$54,18,FALSE))</f>
        <v/>
      </c>
      <c r="G37" s="75" t="str">
        <f>IF($B37="","",VLOOKUP($B37,'2. Gerenciamento'!$C$5:$AC$54,23,FALSE))</f>
        <v/>
      </c>
      <c r="H37" s="75" t="str">
        <f>IF($B37="","",VLOOKUP($B37,'2. Gerenciamento'!$C$5:$AC$54,24,FALSE))</f>
        <v/>
      </c>
    </row>
    <row r="38" spans="2:8" ht="61.5" customHeight="1">
      <c r="B38" s="69" t="str">
        <f>IF('5. Monitoramento'!B37="","",'5. Monitoramento'!B37)</f>
        <v/>
      </c>
      <c r="C38" s="65" t="str">
        <f>IF($B38="","",VLOOKUP('4. Matriz'!$B38,'2. Gerenciamento'!$C$5:$U$54,3,FALSE))</f>
        <v/>
      </c>
      <c r="D38" s="65" t="str">
        <f>IF($B38="","",VLOOKUP('4. Matriz'!$B38,'2. Gerenciamento'!$C$5:$U$54,4,FALSE))</f>
        <v/>
      </c>
      <c r="E38" s="65" t="str">
        <f>IF($B38="","",VLOOKUP('4. Matriz'!$B38,'2. Gerenciamento'!$C$5:$U$54,5,FALSE))</f>
        <v/>
      </c>
      <c r="F38" s="64" t="str">
        <f>IF($B38="","",VLOOKUP('4. Matriz'!$B38,'2. Gerenciamento'!$C$5:$U$54,18,FALSE))</f>
        <v/>
      </c>
      <c r="G38" s="75" t="str">
        <f>IF($B38="","",VLOOKUP($B38,'2. Gerenciamento'!$C$5:$AC$54,23,FALSE))</f>
        <v/>
      </c>
      <c r="H38" s="75" t="str">
        <f>IF($B38="","",VLOOKUP($B38,'2. Gerenciamento'!$C$5:$AC$54,24,FALSE))</f>
        <v/>
      </c>
    </row>
    <row r="39" spans="2:8" ht="61.5" customHeight="1">
      <c r="B39" s="69" t="str">
        <f>IF('5. Monitoramento'!B38="","",'5. Monitoramento'!B38)</f>
        <v/>
      </c>
      <c r="C39" s="65" t="str">
        <f>IF($B39="","",VLOOKUP('4. Matriz'!$B39,'2. Gerenciamento'!$C$5:$U$54,3,FALSE))</f>
        <v/>
      </c>
      <c r="D39" s="65" t="str">
        <f>IF($B39="","",VLOOKUP('4. Matriz'!$B39,'2. Gerenciamento'!$C$5:$U$54,4,FALSE))</f>
        <v/>
      </c>
      <c r="E39" s="65" t="str">
        <f>IF($B39="","",VLOOKUP('4. Matriz'!$B39,'2. Gerenciamento'!$C$5:$U$54,5,FALSE))</f>
        <v/>
      </c>
      <c r="F39" s="64" t="str">
        <f>IF($B39="","",VLOOKUP('4. Matriz'!$B39,'2. Gerenciamento'!$C$5:$U$54,18,FALSE))</f>
        <v/>
      </c>
      <c r="G39" s="75" t="str">
        <f>IF($B39="","",VLOOKUP($B39,'2. Gerenciamento'!$C$5:$AC$54,23,FALSE))</f>
        <v/>
      </c>
      <c r="H39" s="75" t="str">
        <f>IF($B39="","",VLOOKUP($B39,'2. Gerenciamento'!$C$5:$AC$54,24,FALSE))</f>
        <v/>
      </c>
    </row>
    <row r="40" spans="2:8" ht="61.5" customHeight="1">
      <c r="B40" s="69" t="str">
        <f>IF('5. Monitoramento'!B39="","",'5. Monitoramento'!B39)</f>
        <v/>
      </c>
      <c r="C40" s="65" t="str">
        <f>IF($B40="","",VLOOKUP('4. Matriz'!$B40,'2. Gerenciamento'!$C$5:$U$54,3,FALSE))</f>
        <v/>
      </c>
      <c r="D40" s="65" t="str">
        <f>IF($B40="","",VLOOKUP('4. Matriz'!$B40,'2. Gerenciamento'!$C$5:$U$54,4,FALSE))</f>
        <v/>
      </c>
      <c r="E40" s="65" t="str">
        <f>IF($B40="","",VLOOKUP('4. Matriz'!$B40,'2. Gerenciamento'!$C$5:$U$54,5,FALSE))</f>
        <v/>
      </c>
      <c r="F40" s="64" t="str">
        <f>IF($B40="","",VLOOKUP('4. Matriz'!$B40,'2. Gerenciamento'!$C$5:$U$54,18,FALSE))</f>
        <v/>
      </c>
      <c r="G40" s="75" t="str">
        <f>IF($B40="","",VLOOKUP($B40,'2. Gerenciamento'!$C$5:$AC$54,23,FALSE))</f>
        <v/>
      </c>
      <c r="H40" s="75" t="str">
        <f>IF($B40="","",VLOOKUP($B40,'2. Gerenciamento'!$C$5:$AC$54,24,FALSE))</f>
        <v/>
      </c>
    </row>
    <row r="41" spans="2:8" ht="61.5" customHeight="1">
      <c r="B41" s="69" t="str">
        <f>IF('5. Monitoramento'!B40="","",'5. Monitoramento'!B40)</f>
        <v/>
      </c>
      <c r="C41" s="65" t="str">
        <f>IF($B41="","",VLOOKUP('4. Matriz'!$B41,'2. Gerenciamento'!$C$5:$U$54,3,FALSE))</f>
        <v/>
      </c>
      <c r="D41" s="65" t="str">
        <f>IF($B41="","",VLOOKUP('4. Matriz'!$B41,'2. Gerenciamento'!$C$5:$U$54,4,FALSE))</f>
        <v/>
      </c>
      <c r="E41" s="65" t="str">
        <f>IF($B41="","",VLOOKUP('4. Matriz'!$B41,'2. Gerenciamento'!$C$5:$U$54,5,FALSE))</f>
        <v/>
      </c>
      <c r="F41" s="64" t="str">
        <f>IF($B41="","",VLOOKUP('4. Matriz'!$B41,'2. Gerenciamento'!$C$5:$U$54,18,FALSE))</f>
        <v/>
      </c>
      <c r="G41" s="75" t="str">
        <f>IF($B41="","",VLOOKUP($B41,'2. Gerenciamento'!$C$5:$AC$54,23,FALSE))</f>
        <v/>
      </c>
      <c r="H41" s="75" t="str">
        <f>IF($B41="","",VLOOKUP($B41,'2. Gerenciamento'!$C$5:$AC$54,24,FALSE))</f>
        <v/>
      </c>
    </row>
    <row r="42" spans="2:8" ht="61.5" customHeight="1">
      <c r="B42" s="69" t="str">
        <f>IF('5. Monitoramento'!B41="","",'5. Monitoramento'!B41)</f>
        <v/>
      </c>
      <c r="C42" s="65" t="str">
        <f>IF($B42="","",VLOOKUP('4. Matriz'!$B42,'2. Gerenciamento'!$C$5:$U$54,3,FALSE))</f>
        <v/>
      </c>
      <c r="D42" s="65" t="str">
        <f>IF($B42="","",VLOOKUP('4. Matriz'!$B42,'2. Gerenciamento'!$C$5:$U$54,4,FALSE))</f>
        <v/>
      </c>
      <c r="E42" s="65" t="str">
        <f>IF($B42="","",VLOOKUP('4. Matriz'!$B42,'2. Gerenciamento'!$C$5:$U$54,5,FALSE))</f>
        <v/>
      </c>
      <c r="F42" s="64" t="str">
        <f>IF($B42="","",VLOOKUP('4. Matriz'!$B42,'2. Gerenciamento'!$C$5:$U$54,18,FALSE))</f>
        <v/>
      </c>
      <c r="G42" s="75" t="str">
        <f>IF($B42="","",VLOOKUP($B42,'2. Gerenciamento'!$C$5:$AC$54,23,FALSE))</f>
        <v/>
      </c>
      <c r="H42" s="75" t="str">
        <f>IF($B42="","",VLOOKUP($B42,'2. Gerenciamento'!$C$5:$AC$54,24,FALSE))</f>
        <v/>
      </c>
    </row>
    <row r="43" spans="2:8" ht="61.5" customHeight="1">
      <c r="B43" s="69" t="str">
        <f>IF('5. Monitoramento'!B42="","",'5. Monitoramento'!B42)</f>
        <v/>
      </c>
      <c r="C43" s="65" t="str">
        <f>IF($B43="","",VLOOKUP('4. Matriz'!$B43,'2. Gerenciamento'!$C$5:$U$54,3,FALSE))</f>
        <v/>
      </c>
      <c r="D43" s="65" t="str">
        <f>IF($B43="","",VLOOKUP('4. Matriz'!$B43,'2. Gerenciamento'!$C$5:$U$54,4,FALSE))</f>
        <v/>
      </c>
      <c r="E43" s="65" t="str">
        <f>IF($B43="","",VLOOKUP('4. Matriz'!$B43,'2. Gerenciamento'!$C$5:$U$54,5,FALSE))</f>
        <v/>
      </c>
      <c r="F43" s="64" t="str">
        <f>IF($B43="","",VLOOKUP('4. Matriz'!$B43,'2. Gerenciamento'!$C$5:$U$54,18,FALSE))</f>
        <v/>
      </c>
      <c r="G43" s="75" t="str">
        <f>IF($B43="","",VLOOKUP($B43,'2. Gerenciamento'!$C$5:$AC$54,23,FALSE))</f>
        <v/>
      </c>
      <c r="H43" s="75" t="str">
        <f>IF($B43="","",VLOOKUP($B43,'2. Gerenciamento'!$C$5:$AC$54,24,FALSE))</f>
        <v/>
      </c>
    </row>
    <row r="44" spans="2:8" ht="61.5" customHeight="1">
      <c r="B44" s="69" t="str">
        <f>IF('5. Monitoramento'!B43="","",'5. Monitoramento'!B43)</f>
        <v/>
      </c>
      <c r="C44" s="65" t="str">
        <f>IF($B44="","",VLOOKUP('4. Matriz'!$B44,'2. Gerenciamento'!$C$5:$U$54,3,FALSE))</f>
        <v/>
      </c>
      <c r="D44" s="65" t="str">
        <f>IF($B44="","",VLOOKUP('4. Matriz'!$B44,'2. Gerenciamento'!$C$5:$U$54,4,FALSE))</f>
        <v/>
      </c>
      <c r="E44" s="65" t="str">
        <f>IF($B44="","",VLOOKUP('4. Matriz'!$B44,'2. Gerenciamento'!$C$5:$U$54,5,FALSE))</f>
        <v/>
      </c>
      <c r="F44" s="64" t="str">
        <f>IF($B44="","",VLOOKUP('4. Matriz'!$B44,'2. Gerenciamento'!$C$5:$U$54,18,FALSE))</f>
        <v/>
      </c>
      <c r="G44" s="75" t="str">
        <f>IF($B44="","",VLOOKUP($B44,'2. Gerenciamento'!$C$5:$AC$54,23,FALSE))</f>
        <v/>
      </c>
      <c r="H44" s="75" t="str">
        <f>IF($B44="","",VLOOKUP($B44,'2. Gerenciamento'!$C$5:$AC$54,24,FALSE))</f>
        <v/>
      </c>
    </row>
    <row r="45" spans="2:8" ht="61.5" customHeight="1">
      <c r="B45" s="69" t="str">
        <f>IF('5. Monitoramento'!B44="","",'5. Monitoramento'!B44)</f>
        <v/>
      </c>
      <c r="C45" s="65" t="str">
        <f>IF($B45="","",VLOOKUP('4. Matriz'!$B45,'2. Gerenciamento'!$C$5:$U$54,3,FALSE))</f>
        <v/>
      </c>
      <c r="D45" s="65" t="str">
        <f>IF($B45="","",VLOOKUP('4. Matriz'!$B45,'2. Gerenciamento'!$C$5:$U$54,4,FALSE))</f>
        <v/>
      </c>
      <c r="E45" s="65" t="str">
        <f>IF($B45="","",VLOOKUP('4. Matriz'!$B45,'2. Gerenciamento'!$C$5:$U$54,5,FALSE))</f>
        <v/>
      </c>
      <c r="F45" s="64" t="str">
        <f>IF($B45="","",VLOOKUP('4. Matriz'!$B45,'2. Gerenciamento'!$C$5:$U$54,18,FALSE))</f>
        <v/>
      </c>
      <c r="G45" s="75" t="str">
        <f>IF($B45="","",VLOOKUP($B45,'2. Gerenciamento'!$C$5:$AC$54,23,FALSE))</f>
        <v/>
      </c>
      <c r="H45" s="75" t="str">
        <f>IF($B45="","",VLOOKUP($B45,'2. Gerenciamento'!$C$5:$AC$54,24,FALSE))</f>
        <v/>
      </c>
    </row>
    <row r="46" spans="2:8" ht="61.5" customHeight="1">
      <c r="B46" s="69" t="str">
        <f>IF('5. Monitoramento'!B45="","",'5. Monitoramento'!B45)</f>
        <v/>
      </c>
      <c r="C46" s="65" t="str">
        <f>IF($B46="","",VLOOKUP('4. Matriz'!$B46,'2. Gerenciamento'!$C$5:$U$54,3,FALSE))</f>
        <v/>
      </c>
      <c r="D46" s="65" t="str">
        <f>IF($B46="","",VLOOKUP('4. Matriz'!$B46,'2. Gerenciamento'!$C$5:$U$54,4,FALSE))</f>
        <v/>
      </c>
      <c r="E46" s="65" t="str">
        <f>IF($B46="","",VLOOKUP('4. Matriz'!$B46,'2. Gerenciamento'!$C$5:$U$54,5,FALSE))</f>
        <v/>
      </c>
      <c r="F46" s="64" t="str">
        <f>IF($B46="","",VLOOKUP('4. Matriz'!$B46,'2. Gerenciamento'!$C$5:$U$54,18,FALSE))</f>
        <v/>
      </c>
      <c r="G46" s="75" t="str">
        <f>IF($B46="","",VLOOKUP($B46,'2. Gerenciamento'!$C$5:$AC$54,23,FALSE))</f>
        <v/>
      </c>
      <c r="H46" s="75" t="str">
        <f>IF($B46="","",VLOOKUP($B46,'2. Gerenciamento'!$C$5:$AC$54,24,FALSE))</f>
        <v/>
      </c>
    </row>
    <row r="47" spans="2:8" ht="61.5" customHeight="1">
      <c r="B47" s="69" t="str">
        <f>IF('5. Monitoramento'!B46="","",'5. Monitoramento'!B46)</f>
        <v/>
      </c>
      <c r="C47" s="65" t="str">
        <f>IF($B47="","",VLOOKUP('4. Matriz'!$B47,'2. Gerenciamento'!$C$5:$U$54,3,FALSE))</f>
        <v/>
      </c>
      <c r="D47" s="65" t="str">
        <f>IF($B47="","",VLOOKUP('4. Matriz'!$B47,'2. Gerenciamento'!$C$5:$U$54,4,FALSE))</f>
        <v/>
      </c>
      <c r="E47" s="65" t="str">
        <f>IF($B47="","",VLOOKUP('4. Matriz'!$B47,'2. Gerenciamento'!$C$5:$U$54,5,FALSE))</f>
        <v/>
      </c>
      <c r="F47" s="64" t="str">
        <f>IF($B47="","",VLOOKUP('4. Matriz'!$B47,'2. Gerenciamento'!$C$5:$U$54,18,FALSE))</f>
        <v/>
      </c>
      <c r="G47" s="75" t="str">
        <f>IF($B47="","",VLOOKUP($B47,'2. Gerenciamento'!$C$5:$AC$54,23,FALSE))</f>
        <v/>
      </c>
      <c r="H47" s="75" t="str">
        <f>IF($B47="","",VLOOKUP($B47,'2. Gerenciamento'!$C$5:$AC$54,24,FALSE))</f>
        <v/>
      </c>
    </row>
    <row r="48" spans="2:8" ht="61.5" customHeight="1">
      <c r="B48" s="69" t="str">
        <f>IF('5. Monitoramento'!B47="","",'5. Monitoramento'!B47)</f>
        <v/>
      </c>
      <c r="C48" s="65" t="str">
        <f>IF($B48="","",VLOOKUP('4. Matriz'!$B48,'2. Gerenciamento'!$C$5:$U$54,3,FALSE))</f>
        <v/>
      </c>
      <c r="D48" s="65" t="str">
        <f>IF($B48="","",VLOOKUP('4. Matriz'!$B48,'2. Gerenciamento'!$C$5:$U$54,4,FALSE))</f>
        <v/>
      </c>
      <c r="E48" s="65" t="str">
        <f>IF($B48="","",VLOOKUP('4. Matriz'!$B48,'2. Gerenciamento'!$C$5:$U$54,5,FALSE))</f>
        <v/>
      </c>
      <c r="F48" s="64" t="str">
        <f>IF($B48="","",VLOOKUP('4. Matriz'!$B48,'2. Gerenciamento'!$C$5:$U$54,18,FALSE))</f>
        <v/>
      </c>
      <c r="G48" s="75" t="str">
        <f>IF($B48="","",VLOOKUP($B48,'2. Gerenciamento'!$C$5:$AC$54,23,FALSE))</f>
        <v/>
      </c>
      <c r="H48" s="75" t="str">
        <f>IF($B48="","",VLOOKUP($B48,'2. Gerenciamento'!$C$5:$AC$54,24,FALSE))</f>
        <v/>
      </c>
    </row>
    <row r="49" spans="2:8" ht="61.5" customHeight="1">
      <c r="B49" s="69" t="str">
        <f>IF('5. Monitoramento'!B48="","",'5. Monitoramento'!B48)</f>
        <v/>
      </c>
      <c r="C49" s="65" t="str">
        <f>IF($B49="","",VLOOKUP('4. Matriz'!$B49,'2. Gerenciamento'!$C$5:$U$54,3,FALSE))</f>
        <v/>
      </c>
      <c r="D49" s="65" t="str">
        <f>IF($B49="","",VLOOKUP('4. Matriz'!$B49,'2. Gerenciamento'!$C$5:$U$54,4,FALSE))</f>
        <v/>
      </c>
      <c r="E49" s="65" t="str">
        <f>IF($B49="","",VLOOKUP('4. Matriz'!$B49,'2. Gerenciamento'!$C$5:$U$54,5,FALSE))</f>
        <v/>
      </c>
      <c r="F49" s="64" t="str">
        <f>IF($B49="","",VLOOKUP('4. Matriz'!$B49,'2. Gerenciamento'!$C$5:$U$54,18,FALSE))</f>
        <v/>
      </c>
      <c r="G49" s="75" t="str">
        <f>IF($B49="","",VLOOKUP($B49,'2. Gerenciamento'!$C$5:$AC$54,23,FALSE))</f>
        <v/>
      </c>
      <c r="H49" s="75" t="str">
        <f>IF($B49="","",VLOOKUP($B49,'2. Gerenciamento'!$C$5:$AC$54,24,FALSE))</f>
        <v/>
      </c>
    </row>
    <row r="50" spans="2:8" ht="61.5" customHeight="1">
      <c r="B50" s="69" t="str">
        <f>IF('5. Monitoramento'!B49="","",'5. Monitoramento'!B49)</f>
        <v/>
      </c>
      <c r="C50" s="65" t="str">
        <f>IF($B50="","",VLOOKUP('4. Matriz'!$B50,'2. Gerenciamento'!$C$5:$U$54,3,FALSE))</f>
        <v/>
      </c>
      <c r="D50" s="65" t="str">
        <f>IF($B50="","",VLOOKUP('4. Matriz'!$B50,'2. Gerenciamento'!$C$5:$U$54,4,FALSE))</f>
        <v/>
      </c>
      <c r="E50" s="65" t="str">
        <f>IF($B50="","",VLOOKUP('4. Matriz'!$B50,'2. Gerenciamento'!$C$5:$U$54,5,FALSE))</f>
        <v/>
      </c>
      <c r="F50" s="64" t="str">
        <f>IF($B50="","",VLOOKUP('4. Matriz'!$B50,'2. Gerenciamento'!$C$5:$U$54,18,FALSE))</f>
        <v/>
      </c>
      <c r="G50" s="75" t="str">
        <f>IF($B50="","",VLOOKUP($B50,'2. Gerenciamento'!$C$5:$AC$54,23,FALSE))</f>
        <v/>
      </c>
      <c r="H50" s="75" t="str">
        <f>IF($B50="","",VLOOKUP($B50,'2. Gerenciamento'!$C$5:$AC$54,24,FALSE))</f>
        <v/>
      </c>
    </row>
    <row r="51" spans="2:8" ht="61.5" customHeight="1">
      <c r="B51" s="69" t="str">
        <f>IF('5. Monitoramento'!B50="","",'5. Monitoramento'!B50)</f>
        <v/>
      </c>
      <c r="C51" s="65" t="str">
        <f>IF($B51="","",VLOOKUP('4. Matriz'!$B51,'2. Gerenciamento'!$C$5:$U$54,3,FALSE))</f>
        <v/>
      </c>
      <c r="D51" s="65" t="str">
        <f>IF($B51="","",VLOOKUP('4. Matriz'!$B51,'2. Gerenciamento'!$C$5:$U$54,4,FALSE))</f>
        <v/>
      </c>
      <c r="E51" s="65" t="str">
        <f>IF($B51="","",VLOOKUP('4. Matriz'!$B51,'2. Gerenciamento'!$C$5:$U$54,5,FALSE))</f>
        <v/>
      </c>
      <c r="F51" s="64" t="str">
        <f>IF($B51="","",VLOOKUP('4. Matriz'!$B51,'2. Gerenciamento'!$C$5:$U$54,18,FALSE))</f>
        <v/>
      </c>
      <c r="G51" s="75" t="str">
        <f>IF($B51="","",VLOOKUP($B51,'2. Gerenciamento'!$C$5:$AC$54,23,FALSE))</f>
        <v/>
      </c>
      <c r="H51" s="75" t="str">
        <f>IF($B51="","",VLOOKUP($B51,'2. Gerenciamento'!$C$5:$AC$54,24,FALSE))</f>
        <v/>
      </c>
    </row>
    <row r="52" spans="2:8" ht="61.5" customHeight="1">
      <c r="B52" s="69" t="str">
        <f>IF('5. Monitoramento'!B51="","",'5. Monitoramento'!B51)</f>
        <v/>
      </c>
      <c r="C52" s="65" t="str">
        <f>IF($B52="","",VLOOKUP('4. Matriz'!$B52,'2. Gerenciamento'!$C$5:$U$54,3,FALSE))</f>
        <v/>
      </c>
      <c r="D52" s="65" t="str">
        <f>IF($B52="","",VLOOKUP('4. Matriz'!$B52,'2. Gerenciamento'!$C$5:$U$54,4,FALSE))</f>
        <v/>
      </c>
      <c r="E52" s="65" t="str">
        <f>IF($B52="","",VLOOKUP('4. Matriz'!$B52,'2. Gerenciamento'!$C$5:$U$54,5,FALSE))</f>
        <v/>
      </c>
      <c r="F52" s="64" t="str">
        <f>IF($B52="","",VLOOKUP('4. Matriz'!$B52,'2. Gerenciamento'!$C$5:$U$54,18,FALSE))</f>
        <v/>
      </c>
      <c r="G52" s="75" t="str">
        <f>IF($B52="","",VLOOKUP($B52,'2. Gerenciamento'!$C$5:$AC$54,23,FALSE))</f>
        <v/>
      </c>
      <c r="H52" s="75" t="str">
        <f>IF($B52="","",VLOOKUP($B52,'2. Gerenciamento'!$C$5:$AC$54,24,FALSE))</f>
        <v/>
      </c>
    </row>
    <row r="53" spans="2:8" ht="61.5" customHeight="1">
      <c r="B53" s="69" t="str">
        <f>IF('5. Monitoramento'!B52="","",'5. Monitoramento'!B52)</f>
        <v/>
      </c>
      <c r="C53" s="65" t="str">
        <f>IF($B53="","",VLOOKUP('4. Matriz'!$B53,'2. Gerenciamento'!$C$5:$U$54,3,FALSE))</f>
        <v/>
      </c>
      <c r="D53" s="65" t="str">
        <f>IF($B53="","",VLOOKUP('4. Matriz'!$B53,'2. Gerenciamento'!$C$5:$U$54,4,FALSE))</f>
        <v/>
      </c>
      <c r="E53" s="65" t="str">
        <f>IF($B53="","",VLOOKUP('4. Matriz'!$B53,'2. Gerenciamento'!$C$5:$U$54,5,FALSE))</f>
        <v/>
      </c>
      <c r="F53" s="64" t="str">
        <f>IF($B53="","",VLOOKUP('4. Matriz'!$B53,'2. Gerenciamento'!$C$5:$U$54,18,FALSE))</f>
        <v/>
      </c>
      <c r="G53" s="75" t="str">
        <f>IF($B53="","",VLOOKUP($B53,'2. Gerenciamento'!$C$5:$AC$54,23,FALSE))</f>
        <v/>
      </c>
      <c r="H53" s="75" t="str">
        <f>IF($B53="","",VLOOKUP($B53,'2. Gerenciamento'!$C$5:$AC$54,24,FALSE))</f>
        <v/>
      </c>
    </row>
    <row r="54" spans="2:8" ht="61.5" customHeight="1">
      <c r="B54" s="69" t="str">
        <f>IF('5. Monitoramento'!B53="","",'5. Monitoramento'!B53)</f>
        <v/>
      </c>
      <c r="C54" s="65" t="str">
        <f>IF($B54="","",VLOOKUP('4. Matriz'!$B54,'2. Gerenciamento'!$C$5:$U$54,3,FALSE))</f>
        <v/>
      </c>
      <c r="D54" s="65" t="str">
        <f>IF($B54="","",VLOOKUP('4. Matriz'!$B54,'2. Gerenciamento'!$C$5:$U$54,4,FALSE))</f>
        <v/>
      </c>
      <c r="E54" s="65" t="str">
        <f>IF($B54="","",VLOOKUP('4. Matriz'!$B54,'2. Gerenciamento'!$C$5:$U$54,5,FALSE))</f>
        <v/>
      </c>
      <c r="F54" s="64" t="str">
        <f>IF($B54="","",VLOOKUP('4. Matriz'!$B54,'2. Gerenciamento'!$C$5:$U$54,18,FALSE))</f>
        <v/>
      </c>
      <c r="G54" s="75" t="str">
        <f>IF($B54="","",VLOOKUP($B54,'2. Gerenciamento'!$C$5:$AC$54,23,FALSE))</f>
        <v/>
      </c>
      <c r="H54" s="75" t="str">
        <f>IF($B54="","",VLOOKUP($B54,'2. Gerenciamento'!$C$5:$AC$54,24,FALSE))</f>
        <v/>
      </c>
    </row>
  </sheetData>
  <mergeCells count="6">
    <mergeCell ref="B2:H2"/>
    <mergeCell ref="B3:B4"/>
    <mergeCell ref="C3:E3"/>
    <mergeCell ref="F3:F4"/>
    <mergeCell ref="G3:G4"/>
    <mergeCell ref="H3:H4"/>
  </mergeCells>
  <conditionalFormatting sqref="F5:F54">
    <cfRule type="cellIs" dxfId="20" priority="1" operator="equal">
      <formula>"CRÍTICO"</formula>
    </cfRule>
  </conditionalFormatting>
  <conditionalFormatting sqref="F5:F54">
    <cfRule type="cellIs" dxfId="19" priority="2" operator="equal">
      <formula>"MUITO ALTO"</formula>
    </cfRule>
  </conditionalFormatting>
  <conditionalFormatting sqref="F5:F54">
    <cfRule type="cellIs" dxfId="18" priority="3" operator="equal">
      <formula>"ALTO"</formula>
    </cfRule>
  </conditionalFormatting>
  <conditionalFormatting sqref="F5:F54">
    <cfRule type="cellIs" dxfId="17" priority="4" operator="equal">
      <formula>"MÉDIO"</formula>
    </cfRule>
  </conditionalFormatting>
  <conditionalFormatting sqref="F5:F54">
    <cfRule type="cellIs" dxfId="16" priority="5" operator="equal">
      <formula>"BAIXO"</formula>
    </cfRule>
  </conditionalFormatting>
  <conditionalFormatting sqref="F5:F54">
    <cfRule type="cellIs" dxfId="15" priority="6" operator="equal">
      <formula>"MUITO BAIXO"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'2. Gerenciamento'!$C$5:$C$54</xm:f>
          </x14:formula1>
          <xm:sqref>B5:B54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outlinePr summaryBelow="0" summaryRight="0"/>
    <pageSetUpPr fitToPage="1"/>
  </sheetPr>
  <dimension ref="A1:Q55"/>
  <sheetViews>
    <sheetView showGridLines="0" zoomScaleNormal="100" workbookViewId="0">
      <pane xSplit="9" topLeftCell="J1" activePane="topRight" state="frozen"/>
      <selection pane="topRight" activeCell="B4" sqref="B4:B22"/>
    </sheetView>
  </sheetViews>
  <sheetFormatPr defaultColWidth="12.5703125" defaultRowHeight="12.75"/>
  <cols>
    <col min="1" max="1" width="3.42578125" style="14" customWidth="1"/>
    <col min="2" max="2" width="8.7109375" style="57" bestFit="1" customWidth="1"/>
    <col min="3" max="3" width="16.28515625" style="14" bestFit="1" customWidth="1"/>
    <col min="4" max="4" width="30.85546875" style="14" customWidth="1"/>
    <col min="5" max="5" width="24.5703125" style="14" customWidth="1"/>
    <col min="6" max="6" width="31.140625" style="14" customWidth="1"/>
    <col min="7" max="7" width="10" style="14" customWidth="1"/>
    <col min="8" max="8" width="11.140625" style="14" bestFit="1" customWidth="1"/>
    <col min="9" max="9" width="30.5703125" style="14" customWidth="1"/>
    <col min="10" max="10" width="14.5703125" style="14" customWidth="1"/>
    <col min="11" max="11" width="15.5703125" style="14" customWidth="1"/>
    <col min="12" max="13" width="12.85546875" style="14" bestFit="1" customWidth="1"/>
    <col min="14" max="14" width="14.7109375" style="14" bestFit="1" customWidth="1"/>
    <col min="15" max="15" width="58.28515625" style="14" customWidth="1"/>
    <col min="16" max="16" width="23.5703125" style="14" customWidth="1"/>
    <col min="17" max="16384" width="12.5703125" style="14"/>
  </cols>
  <sheetData>
    <row r="1" spans="1:17" s="20" customFormat="1">
      <c r="A1" s="17"/>
      <c r="E1" s="50"/>
      <c r="F1" s="49"/>
      <c r="G1" s="18"/>
      <c r="H1" s="18"/>
      <c r="I1" s="19"/>
    </row>
    <row r="2" spans="1:17" s="20" customFormat="1">
      <c r="A2" s="21"/>
      <c r="B2" s="227" t="s">
        <v>118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"/>
    </row>
    <row r="3" spans="1:17" s="20" customFormat="1" ht="38.25">
      <c r="A3" s="21"/>
      <c r="B3" s="1" t="s">
        <v>10</v>
      </c>
      <c r="C3" s="1" t="s">
        <v>0</v>
      </c>
      <c r="D3" s="1" t="s">
        <v>125</v>
      </c>
      <c r="E3" s="1" t="s">
        <v>9</v>
      </c>
      <c r="F3" s="1" t="s">
        <v>86</v>
      </c>
      <c r="G3" s="1" t="s">
        <v>13</v>
      </c>
      <c r="H3" s="77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132</v>
      </c>
      <c r="O3" s="1" t="s">
        <v>133</v>
      </c>
      <c r="P3" s="1" t="s">
        <v>134</v>
      </c>
    </row>
    <row r="4" spans="1:17" ht="38.25">
      <c r="A4" s="2"/>
      <c r="B4" s="74" t="s">
        <v>266</v>
      </c>
      <c r="C4" s="58" t="str">
        <f>IF($B4="","",VLOOKUP($B4,'2. Gerenciamento'!$C:$H,2,0))</f>
        <v>Ci com a solicitação</v>
      </c>
      <c r="D4" s="58" t="str">
        <f>IF($B4="","",VLOOKUP($B4,'2. Gerenciamento'!$C:$H,3,0))</f>
        <v>Elaboração de CI faltando informações cruciais para andamento do processo</v>
      </c>
      <c r="E4" s="58" t="str">
        <f>IF($B4="","",VLOOKUP($B4,'2. Gerenciamento'!$C:$H,4,0))</f>
        <v>comprar o que não é necessário</v>
      </c>
      <c r="F4" s="58" t="str">
        <f>IF($B4="","",VLOOKUP($B4,'2. Gerenciamento'!$C:$H,5,0))</f>
        <v>atrasos significativos no andamento do processo.</v>
      </c>
      <c r="G4" s="58" t="str">
        <f>IF(B4="","",VLOOKUP(B4,'2. Gerenciamento'!C:AC,18,0))</f>
        <v>MÉDIO</v>
      </c>
      <c r="H4" s="73" t="str">
        <f>IF(B4="","",VLOOKUP(B4,'2. Gerenciamento'!C:AC,21,0))</f>
        <v>REDUZIR</v>
      </c>
      <c r="I4" s="72" t="str">
        <f>IF($B4="","",VLOOKUP($B4,'2. Gerenciamento'!$C:$AC,23,0))</f>
        <v>Que entre em contato com o setor de compras para que seja instruído o que deve conter na CI</v>
      </c>
      <c r="J4" s="72" t="str">
        <f>IF($B4="","",VLOOKUP($B4,'2. Gerenciamento'!$C:$AC,24,0))</f>
        <v>àrea demandante</v>
      </c>
      <c r="K4" s="72" t="str">
        <f>IF($B4="","",VLOOKUP($B4,'2. Gerenciamento'!$C:$AC,25,0))</f>
        <v>servidores da Setesc</v>
      </c>
      <c r="L4" s="76">
        <f>IF($B4="","",VLOOKUP($B4,'2. Gerenciamento'!$C:$AC,26,0))</f>
        <v>45505</v>
      </c>
      <c r="M4" s="76">
        <f>IF($B4="","",VLOOKUP($B4,'2. Gerenciamento'!$C:$AC,27,0))</f>
        <v>45507</v>
      </c>
      <c r="N4" s="16"/>
      <c r="O4" s="15"/>
      <c r="P4" s="15"/>
    </row>
    <row r="5" spans="1:17" ht="25.5">
      <c r="A5" s="2"/>
      <c r="B5" s="51" t="s">
        <v>267</v>
      </c>
      <c r="C5" s="58" t="str">
        <f>IF($B5="","",VLOOKUP($B5,'2. Gerenciamento'!$C:$H,2,0))</f>
        <v>Instrumento de oficialização</v>
      </c>
      <c r="D5" s="58" t="str">
        <f>IF($B5="","",VLOOKUP($B5,'2. Gerenciamento'!$C:$H,3,0))</f>
        <v>Nomear um agente sem instrução</v>
      </c>
      <c r="E5" s="58" t="str">
        <f>IF($B5="","",VLOOKUP($B5,'2. Gerenciamento'!$C:$H,4,0))</f>
        <v>ter erros grosseiros no processo</v>
      </c>
      <c r="F5" s="58" t="str">
        <f>IF($B5="","",VLOOKUP($B5,'2. Gerenciamento'!$C:$H,5,0))</f>
        <v>decisões inadequadas e comprometer a eficácia das operações.</v>
      </c>
      <c r="G5" s="58" t="str">
        <f>IF(B5="","",VLOOKUP(B5,'2. Gerenciamento'!C:T,18,0))</f>
        <v>BAIXO</v>
      </c>
      <c r="H5" s="73" t="str">
        <f>IF(B5="","",VLOOKUP(B5,'2. Gerenciamento'!C:AC,21,0))</f>
        <v>EVITAR</v>
      </c>
      <c r="I5" s="72" t="str">
        <f>IF($B5="","",VLOOKUP($B5,'2. Gerenciamento'!$C:$AC,23,0))</f>
        <v>Autoridade copetente</v>
      </c>
      <c r="J5" s="72" t="str">
        <f>IF($B5="","",VLOOKUP($B5,'2. Gerenciamento'!$C:$AC,24,0))</f>
        <v>Secretáio</v>
      </c>
      <c r="K5" s="72" t="str">
        <f>IF($B5="","",VLOOKUP($B5,'2. Gerenciamento'!$C:$AC,25,0))</f>
        <v>Secretário</v>
      </c>
      <c r="L5" s="76">
        <f>IF($B5="","",VLOOKUP($B5,'2. Gerenciamento'!$C:$AC,26,0))</f>
        <v>45507</v>
      </c>
      <c r="M5" s="76">
        <f>IF($B5="","",VLOOKUP($B5,'2. Gerenciamento'!$C:$AC,27,0))</f>
        <v>45507</v>
      </c>
      <c r="N5" s="15"/>
      <c r="O5" s="15"/>
      <c r="P5" s="15"/>
    </row>
    <row r="6" spans="1:17" ht="102">
      <c r="A6" s="2"/>
      <c r="B6" s="51" t="s">
        <v>268</v>
      </c>
      <c r="C6" s="58" t="str">
        <f>IF($B6="","",VLOOKUP($B6,'2. Gerenciamento'!$C:$H,2,0))</f>
        <v>Designação da equipe de planejamento</v>
      </c>
      <c r="D6" s="58" t="str">
        <f>IF($B6="","",VLOOKUP($B6,'2. Gerenciamento'!$C:$H,3,0))</f>
        <v>Nomear pessoas que não tem capacidade técnica para elaborar os documentos</v>
      </c>
      <c r="E6" s="58" t="str">
        <f>IF($B6="","",VLOOKUP($B6,'2. Gerenciamento'!$C:$H,4,0))</f>
        <v>Falha operacional</v>
      </c>
      <c r="F6" s="58" t="str">
        <f>IF($B6="","",VLOOKUP($B6,'2. Gerenciamento'!$C:$H,5,0))</f>
        <v xml:space="preserve">Documentos Ineficientes e Impróprios, Aumento do Risco de Contestações, Atrasos no Processo, Problemas na Execução, Problemas de Conformidade, Desperdício de Recursos, </v>
      </c>
      <c r="G6" s="58" t="str">
        <f>IF(B6="","",VLOOKUP(B6,'2. Gerenciamento'!C:T,18,0))</f>
        <v>ALTO</v>
      </c>
      <c r="H6" s="73" t="str">
        <f>IF(B6="","",VLOOKUP(B6,'2. Gerenciamento'!C:AC,21,0))</f>
        <v>EVITAR</v>
      </c>
      <c r="I6" s="72" t="str">
        <f>IF($B6="","",VLOOKUP($B6,'2. Gerenciamento'!$C:$AC,23,0))</f>
        <v>Desenvolva um guia de procedimentos e garanta que a equipe tenha qualificações e treinamento contínuo. Implemente uma revisão rigorosa dos documentos e mantenha transparência com informações acessíveis e comunicação aberta.</v>
      </c>
      <c r="J6" s="72" t="str">
        <f>IF($B6="","",VLOOKUP($B6,'2. Gerenciamento'!$C:$AC,24,0))</f>
        <v xml:space="preserve">agente de contratação </v>
      </c>
      <c r="K6" s="72" t="str">
        <f>IF($B6="","",VLOOKUP($B6,'2. Gerenciamento'!$C:$AC,25,0))</f>
        <v xml:space="preserve">agente de contratação </v>
      </c>
      <c r="L6" s="76">
        <f>IF($B6="","",VLOOKUP($B6,'2. Gerenciamento'!$C:$AC,26,0))</f>
        <v>45507</v>
      </c>
      <c r="M6" s="76">
        <f>IF($B6="","",VLOOKUP($B6,'2. Gerenciamento'!$C:$AC,27,0))</f>
        <v>45508</v>
      </c>
      <c r="N6" s="16"/>
      <c r="O6" s="15"/>
      <c r="P6" s="15"/>
    </row>
    <row r="7" spans="1:17" ht="102">
      <c r="A7" s="2"/>
      <c r="B7" s="51" t="s">
        <v>269</v>
      </c>
      <c r="C7" s="58" t="str">
        <f>IF($B7="","",VLOOKUP($B7,'2. Gerenciamento'!$C:$H,2,0))</f>
        <v>elaboração do ETP</v>
      </c>
      <c r="D7" s="58" t="str">
        <f>IF($B7="","",VLOOKUP($B7,'2. Gerenciamento'!$C:$H,3,0))</f>
        <v>informações incompletas e análises superficiais que podem levar a decisões inadequadas e problemas futuros no projeto</v>
      </c>
      <c r="E7" s="58" t="str">
        <f>IF($B7="","",VLOOKUP($B7,'2. Gerenciamento'!$C:$H,4,0))</f>
        <v>análises superficiais e problemas futuros no projeto</v>
      </c>
      <c r="F7" s="58" t="str">
        <f>IF($B7="","",VLOOKUP($B7,'2. Gerenciamento'!$C:$H,5,0))</f>
        <v>potencial tomada de decisões inadequadas, que pode resultar em aumento de custos, atrasos, e falhas no projeto devido à falta de informações detalhadas e análises abrangentes.</v>
      </c>
      <c r="G7" s="58" t="str">
        <f>IF(B7="","",VLOOKUP(B7,'2. Gerenciamento'!C:T,18,0))</f>
        <v>ALTO</v>
      </c>
      <c r="H7" s="73" t="str">
        <f>IF(B7="","",VLOOKUP(B7,'2. Gerenciamento'!C:AC,21,0))</f>
        <v>REDUZIR</v>
      </c>
      <c r="I7" s="72" t="str">
        <f>IF($B7="","",VLOOKUP($B7,'2. Gerenciamento'!$C:$AC,23,0))</f>
        <v>revisões detalhadas e consultar especialistas e partes interessadas antes de tomar decisões, garantindo que o resumo cubra todos os aspectos essenciais e que as estimativas e análises sejam precisas e completas</v>
      </c>
      <c r="J7" s="72" t="str">
        <f>IF($B7="","",VLOOKUP($B7,'2. Gerenciamento'!$C:$AC,24,0))</f>
        <v>equipe de planejamento</v>
      </c>
      <c r="K7" s="72" t="str">
        <f>IF($B7="","",VLOOKUP($B7,'2. Gerenciamento'!$C:$AC,25,0))</f>
        <v>servidores da Setesc</v>
      </c>
      <c r="L7" s="76">
        <f>IF($B7="","",VLOOKUP($B7,'2. Gerenciamento'!$C:$AC,26,0))</f>
        <v>45508</v>
      </c>
      <c r="M7" s="76">
        <f>IF($B7="","",VLOOKUP($B7,'2. Gerenciamento'!$C:$AC,27,0))</f>
        <v>45539</v>
      </c>
      <c r="N7" s="16"/>
      <c r="O7" s="15"/>
      <c r="P7" s="15"/>
    </row>
    <row r="8" spans="1:17" ht="89.25">
      <c r="A8" s="2"/>
      <c r="B8" s="51" t="s">
        <v>270</v>
      </c>
      <c r="C8" s="58" t="str">
        <f>IF($B8="","",VLOOKUP($B8,'2. Gerenciamento'!$C:$H,2,0))</f>
        <v>Elaboração do Termo de referência</v>
      </c>
      <c r="D8" s="58" t="str">
        <f>IF($B8="","",VLOOKUP($B8,'2. Gerenciamento'!$C:$H,3,0))</f>
        <v>definição inadequada do escopo, falta de detalhamento, especificações incorretas e ausência de critérios de avaliação, o que pode levar a propostas inadequadas e problemas de conformidade.</v>
      </c>
      <c r="E8" s="58" t="str">
        <f>IF($B8="","",VLOOKUP($B8,'2. Gerenciamento'!$C:$H,4,0))</f>
        <v>propostas inadequadas e problemas de conformidade</v>
      </c>
      <c r="F8" s="58" t="str">
        <f>IF($B8="","",VLOOKUP($B8,'2. Gerenciamento'!$C:$H,5,0))</f>
        <v>aumento de custos, atrasos no projeto e problemas de conformidade, além de possíveis disputas contratuais e soluções que não atendem às necessidades reais.</v>
      </c>
      <c r="G8" s="58" t="str">
        <f>IF(B8="","",VLOOKUP(B8,'2. Gerenciamento'!C:T,18,0))</f>
        <v>MÉDIO</v>
      </c>
      <c r="H8" s="73" t="str">
        <f>IF(B8="","",VLOOKUP(B8,'2. Gerenciamento'!C:AC,21,0))</f>
        <v>EVITAR</v>
      </c>
      <c r="I8" s="72" t="str">
        <f>IF($B8="","",VLOOKUP($B8,'2. Gerenciamento'!$C:$AC,23,0))</f>
        <v>realizar revisões colaborativas e consultar especialistas e partes interessadas para assegurar que o documento seja detalhado, preciso e alinhado com os objetivos e requisitos do projeto.</v>
      </c>
      <c r="J8" s="72" t="str">
        <f>IF($B8="","",VLOOKUP($B8,'2. Gerenciamento'!$C:$AC,24,0))</f>
        <v>equipe de planejamento</v>
      </c>
      <c r="K8" s="72" t="str">
        <f>IF($B8="","",VLOOKUP($B8,'2. Gerenciamento'!$C:$AC,25,0))</f>
        <v>servidores da Setesc</v>
      </c>
      <c r="L8" s="76">
        <f>IF($B8="","",VLOOKUP($B8,'2. Gerenciamento'!$C:$AC,26,0))</f>
        <v>45539</v>
      </c>
      <c r="M8" s="76">
        <f>IF($B8="","",VLOOKUP($B8,'2. Gerenciamento'!$C:$AC,27,0))</f>
        <v>45555</v>
      </c>
      <c r="N8" s="16"/>
      <c r="O8" s="15"/>
      <c r="P8" s="15"/>
    </row>
    <row r="9" spans="1:17" ht="51">
      <c r="A9" s="2"/>
      <c r="B9" s="51" t="s">
        <v>271</v>
      </c>
      <c r="C9" s="58" t="str">
        <f>IF($B9="","",VLOOKUP($B9,'2. Gerenciamento'!$C:$H,2,0))</f>
        <v>Pesquisa de preço (SAD)</v>
      </c>
      <c r="D9" s="58" t="str">
        <f>IF($B9="","",VLOOKUP($B9,'2. Gerenciamento'!$C:$H,3,0))</f>
        <v xml:space="preserve"> dados desatualizados, falta de comparabilidade e viés na seleção de fornecedores, o que pode levar a estimativas imprecisas</v>
      </c>
      <c r="E9" s="58" t="str">
        <f>IF($B9="","",VLOOKUP($B9,'2. Gerenciamento'!$C:$H,4,0))</f>
        <v>falta de comparabilidade e viés na seleção de fornecedores, que pode levar a estimativas imprecisas, estimativas inadequadas</v>
      </c>
      <c r="F9" s="58" t="str">
        <f>IF($B9="","",VLOOKUP($B9,'2. Gerenciamento'!$C:$H,5,0))</f>
        <v>resultar em fracasso da licitação ou deserta.</v>
      </c>
      <c r="G9" s="58" t="str">
        <f>IF(B9="","",VLOOKUP(B9,'2. Gerenciamento'!C:T,18,0))</f>
        <v>MÉDIO</v>
      </c>
      <c r="H9" s="73" t="str">
        <f>IF(B9="","",VLOOKUP(B9,'2. Gerenciamento'!C:AC,21,0))</f>
        <v>REDUZIR</v>
      </c>
      <c r="I9" s="72" t="str">
        <f>IF($B9="","",VLOOKUP($B9,'2. Gerenciamento'!$C:$AC,23,0))</f>
        <v>NSA</v>
      </c>
      <c r="J9" s="72" t="str">
        <f>IF($B9="","",VLOOKUP($B9,'2. Gerenciamento'!$C:$AC,24,0))</f>
        <v>equipe de pesquisa de preço da SAD</v>
      </c>
      <c r="K9" s="72" t="str">
        <f>IF($B9="","",VLOOKUP($B9,'2. Gerenciamento'!$C:$AC,25,0))</f>
        <v>equipe de pesquisa de preço da SAD</v>
      </c>
      <c r="L9" s="76">
        <f>IF($B9="","",VLOOKUP($B9,'2. Gerenciamento'!$C:$AC,26,0))</f>
        <v>45555</v>
      </c>
      <c r="M9" s="76">
        <f>IF($B9="","",VLOOKUP($B9,'2. Gerenciamento'!$C:$AC,27,0))</f>
        <v>45560</v>
      </c>
      <c r="N9" s="16"/>
      <c r="O9" s="15"/>
      <c r="P9" s="15"/>
    </row>
    <row r="10" spans="1:17" ht="89.25">
      <c r="A10" s="2"/>
      <c r="B10" s="51" t="s">
        <v>272</v>
      </c>
      <c r="C10" s="58" t="str">
        <f>IF($B10="","",VLOOKUP($B10,'2. Gerenciamento'!$C:$H,2,0))</f>
        <v>solicitação declaração de orçamentária e pré empenho</v>
      </c>
      <c r="D10" s="58" t="str">
        <f>IF($B10="","",VLOOKUP($B10,'2. Gerenciamento'!$C:$H,3,0))</f>
        <v>Falta de alinhamento com o orçamento aprovado erro na natureza de despesa do pré empenho</v>
      </c>
      <c r="E10" s="58" t="str">
        <f>IF($B10="","",VLOOKUP($B10,'2. Gerenciamento'!$C:$H,4,0))</f>
        <v>Inconsistências Orçamentárias</v>
      </c>
      <c r="F10" s="58" t="str">
        <f>IF($B10="","",VLOOKUP($B10,'2. Gerenciamento'!$C:$H,5,0))</f>
        <v>refazer a planilha de licitação ie remanejar o orçamento</v>
      </c>
      <c r="G10" s="58" t="str">
        <f>IF(B10="","",VLOOKUP(B10,'2. Gerenciamento'!C:T,18,0))</f>
        <v>BAIXO</v>
      </c>
      <c r="H10" s="73" t="str">
        <f>IF(B10="","",VLOOKUP(B10,'2. Gerenciamento'!C:AC,21,0))</f>
        <v>ACEITAR</v>
      </c>
      <c r="I10" s="72" t="str">
        <f>IF($B10="","",VLOOKUP($B10,'2. Gerenciamento'!$C:$AC,23,0))</f>
        <v>revisão e aprovação das solicitações por uma equipe financeira qualificada, garantindo que todas as despesas estejam devidamente categorizadas e autorizadas conforme o orçamento vigente.</v>
      </c>
      <c r="J10" s="72" t="str">
        <f>IF($B10="","",VLOOKUP($B10,'2. Gerenciamento'!$C:$AC,24,0))</f>
        <v>equipe do financeiro</v>
      </c>
      <c r="K10" s="72" t="str">
        <f>IF($B10="","",VLOOKUP($B10,'2. Gerenciamento'!$C:$AC,25,0))</f>
        <v>equipe do financeiro</v>
      </c>
      <c r="L10" s="76">
        <f>IF($B10="","",VLOOKUP($B10,'2. Gerenciamento'!$C:$AC,26,0))</f>
        <v>45560</v>
      </c>
      <c r="M10" s="76">
        <f>IF($B10="","",VLOOKUP($B10,'2. Gerenciamento'!$C:$AC,27,0))</f>
        <v>45565</v>
      </c>
      <c r="N10" s="16"/>
      <c r="O10" s="15"/>
      <c r="P10" s="15"/>
    </row>
    <row r="11" spans="1:17" ht="89.25">
      <c r="A11" s="2"/>
      <c r="B11" s="51" t="s">
        <v>273</v>
      </c>
      <c r="C11" s="58" t="str">
        <f>IF($B11="","",VLOOKUP($B11,'2. Gerenciamento'!$C:$H,2,0))</f>
        <v>elaboração do edital (SAD)</v>
      </c>
      <c r="D11" s="58" t="str">
        <f>IF($B11="","",VLOOKUP($B11,'2. Gerenciamento'!$C:$H,3,0))</f>
        <v>Possibilidade de inclusão de requisitos imprecisos ou inadequados, o que pode levar a disputas legais, desqualificação de propostas ou dificuldade em atender às necessidades reais do projeto.</v>
      </c>
      <c r="E11" s="58" t="str">
        <f>IF($B11="","",VLOOKUP($B11,'2. Gerenciamento'!$C:$H,4,0))</f>
        <v>pode levar a disputas legais, desqualificação de propostas ou dificuldade em atender às necessidades reais do projeto, Especificações Inadequadas</v>
      </c>
      <c r="F11" s="58" t="str">
        <f>IF($B11="","",VLOOKUP($B11,'2. Gerenciamento'!$C:$H,5,0))</f>
        <v>Inviabilidade do processo licitatório, resultando em atrasos, custos adicionais e possível fracasso na contratação.</v>
      </c>
      <c r="G11" s="58" t="str">
        <f>IF(B11="","",VLOOKUP(B11,'2. Gerenciamento'!C:T,18,0))</f>
        <v>MÉDIO</v>
      </c>
      <c r="H11" s="73" t="str">
        <f>IF(B11="","",VLOOKUP(B11,'2. Gerenciamento'!C:AC,21,0))</f>
        <v>REDUZIR</v>
      </c>
      <c r="I11" s="72" t="str">
        <f>IF($B11="","",VLOOKUP($B11,'2. Gerenciamento'!$C:$AC,23,0))</f>
        <v>NSA</v>
      </c>
      <c r="J11" s="72" t="str">
        <f>IF($B11="","",VLOOKUP($B11,'2. Gerenciamento'!$C:$AC,24,0))</f>
        <v>Equpe de elaboração de edital da SAD</v>
      </c>
      <c r="K11" s="72" t="str">
        <f>IF($B11="","",VLOOKUP($B11,'2. Gerenciamento'!$C:$AC,25,0))</f>
        <v>Equpe de elaboração de edital da SAD</v>
      </c>
      <c r="L11" s="76">
        <f>IF($B11="","",VLOOKUP($B11,'2. Gerenciamento'!$C:$AC,26,0))</f>
        <v>45565</v>
      </c>
      <c r="M11" s="76">
        <f>IF($B11="","",VLOOKUP($B11,'2. Gerenciamento'!$C:$AC,27,0))</f>
        <v>45596</v>
      </c>
      <c r="N11" s="16"/>
      <c r="O11" s="15"/>
      <c r="P11" s="15"/>
    </row>
    <row r="12" spans="1:17" ht="63.75">
      <c r="A12" s="2"/>
      <c r="B12" s="51" t="s">
        <v>274</v>
      </c>
      <c r="C12" s="58" t="str">
        <f>IF($B12="","",VLOOKUP($B12,'2. Gerenciamento'!$C:$H,2,0))</f>
        <v>Parecer jurídico (PGE)</v>
      </c>
      <c r="D12" s="58" t="str">
        <f>IF($B12="","",VLOOKUP($B12,'2. Gerenciamento'!$C:$H,3,0))</f>
        <v>pareceres errôneos, falta de acompanhamento das súmulas e jurisprudências pertinentes, além de possíveis litígios e penalidades por não conformidade</v>
      </c>
      <c r="E12" s="58" t="str">
        <f>IF($B12="","",VLOOKUP($B12,'2. Gerenciamento'!$C:$H,4,0))</f>
        <v>Risco Jurídico e de Conformidade</v>
      </c>
      <c r="F12" s="58" t="str">
        <f>IF($B12="","",VLOOKUP($B12,'2. Gerenciamento'!$C:$H,5,0))</f>
        <v>insegurança jurídica, decisões judiciais desfavoráveis, aumento de litígios e penalidades, além de comprometimento da defesa jurídica da administração pública.</v>
      </c>
      <c r="G12" s="58" t="str">
        <f>IF(B12="","",VLOOKUP(B12,'2. Gerenciamento'!C:T,18,0))</f>
        <v>BAIXO</v>
      </c>
      <c r="H12" s="73" t="str">
        <f>IF(B12="","",VLOOKUP(B12,'2. Gerenciamento'!C:AC,21,0))</f>
        <v>ACEITAR</v>
      </c>
      <c r="I12" s="72" t="str">
        <f>IF($B12="","",VLOOKUP($B12,'2. Gerenciamento'!$C:$AC,23,0))</f>
        <v>NSA</v>
      </c>
      <c r="J12" s="72" t="str">
        <f>IF($B12="","",VLOOKUP($B12,'2. Gerenciamento'!$C:$AC,24,0))</f>
        <v>Procuradores da PGE</v>
      </c>
      <c r="K12" s="72" t="str">
        <f>IF($B12="","",VLOOKUP($B12,'2. Gerenciamento'!$C:$AC,25,0))</f>
        <v>Procuradores da PGE</v>
      </c>
      <c r="L12" s="76">
        <f>IF($B12="","",VLOOKUP($B12,'2. Gerenciamento'!$C:$AC,26,0))</f>
        <v>45596</v>
      </c>
      <c r="M12" s="76">
        <f>IF($B12="","",VLOOKUP($B12,'2. Gerenciamento'!$C:$AC,27,0))</f>
        <v>45627</v>
      </c>
      <c r="N12" s="16"/>
      <c r="O12" s="15"/>
      <c r="P12" s="15"/>
    </row>
    <row r="13" spans="1:17" ht="140.25">
      <c r="A13" s="2"/>
      <c r="B13" s="51" t="s">
        <v>275</v>
      </c>
      <c r="C13" s="58" t="str">
        <f>IF($B13="","",VLOOKUP($B13,'2. Gerenciamento'!$C:$H,2,0))</f>
        <v>Resposta ao parecer</v>
      </c>
      <c r="D13" s="58" t="str">
        <f>IF($B13="","",VLOOKUP($B13,'2. Gerenciamento'!$C:$H,3,0))</f>
        <v>possibilidade de não abordar adequadamente as questões levantadas, omissões críticas e a potencial geração de conflitos adicionais se a resposta não estiver bem fundamentada ou alinhada com as normas e jurisprudências aplicáveis.</v>
      </c>
      <c r="E13" s="58" t="str">
        <f>IF($B13="","",VLOOKUP($B13,'2. Gerenciamento'!$C:$H,4,0))</f>
        <v>incapacidade de fornecer uma resposta adequada e bem fundamentada, o que pode levar a omissões críticas e a potenciais conflitos adicionais, principalmente se a resposta não estiver em conformidade com as normas e jurisprudências aplicáveis</v>
      </c>
      <c r="F13" s="58" t="str">
        <f>IF($B13="","",VLOOKUP($B13,'2. Gerenciamento'!$C:$H,5,0))</f>
        <v>agravamento de conflitos, decisões desfavoráveis em processos judiciais, e a possibilidade de sanções ou penalidades devido à não conformidade com normas e regulamentos.</v>
      </c>
      <c r="G13" s="58" t="str">
        <f>IF(B13="","",VLOOKUP(B13,'2. Gerenciamento'!C:T,18,0))</f>
        <v>BAIXO</v>
      </c>
      <c r="H13" s="73" t="str">
        <f>IF(B13="","",VLOOKUP(B13,'2. Gerenciamento'!C:AC,21,0))</f>
        <v>REDUZIR</v>
      </c>
      <c r="I13" s="72" t="str">
        <f>IF($B13="","",VLOOKUP($B13,'2. Gerenciamento'!$C:$AC,23,0))</f>
        <v>implementação de um processo estruturado de revisão e validação dos pareceres, assegurando que todos os questionamentos sejam respondidos de forma completa e com embasamento legal adequado antes da finalização, além de contar com apoio jurídico no setor para elaborar essas respostas."</v>
      </c>
      <c r="J13" s="72" t="str">
        <f>IF($B13="","",VLOOKUP($B13,'2. Gerenciamento'!$C:$AC,24,0))</f>
        <v>Equipe Cogeconv</v>
      </c>
      <c r="K13" s="72" t="str">
        <f>IF($B13="","",VLOOKUP($B13,'2. Gerenciamento'!$C:$AC,25,0))</f>
        <v>Equipe Cogeconv</v>
      </c>
      <c r="L13" s="76">
        <f>IF($B13="","",VLOOKUP($B13,'2. Gerenciamento'!$C:$AC,26,0))</f>
        <v>45627</v>
      </c>
      <c r="M13" s="76">
        <f>IF($B13="","",VLOOKUP($B13,'2. Gerenciamento'!$C:$AC,27,0))</f>
        <v>45656</v>
      </c>
      <c r="N13" s="16"/>
      <c r="O13" s="15"/>
      <c r="P13" s="15"/>
    </row>
    <row r="14" spans="1:17" ht="89.25">
      <c r="A14" s="2"/>
      <c r="B14" s="51" t="s">
        <v>276</v>
      </c>
      <c r="C14" s="58" t="str">
        <f>IF($B14="","",VLOOKUP($B14,'2. Gerenciamento'!$C:$H,2,0))</f>
        <v>Análise da resposta à PGE (SAD)</v>
      </c>
      <c r="D14" s="58" t="str">
        <f>IF($B14="","",VLOOKUP($B14,'2. Gerenciamento'!$C:$H,3,0))</f>
        <v>possibilidade de interpretação incorreta das questões levantadas, a inadequação das justificativas apresentadas e a falta de alinhamento com a legislação e jurisprudência vigente.</v>
      </c>
      <c r="E14" s="58" t="str">
        <f>IF($B14="","",VLOOKUP($B14,'2. Gerenciamento'!$C:$H,4,0))</f>
        <v xml:space="preserve"> o que pode levar a justificativas inadequadas e à falta de alinhamento com a legislação e jurisprudência vigente, resultando em potenciais problemas legais e compromissos na eficácia da resolução proposta.</v>
      </c>
      <c r="F14" s="58" t="str">
        <f>IF($B14="","",VLOOKUP($B14,'2. Gerenciamento'!$C:$H,5,0))</f>
        <v>demora na resposta do processo, a devolução desnecessária do processo ao órgão e o atraso na realização do pregão podem resultar em atrasos significativos e comprometer a eficiência do processo administrativo.</v>
      </c>
      <c r="G14" s="58" t="str">
        <f>IF(B14="","",VLOOKUP(B14,'2. Gerenciamento'!C:T,18,0))</f>
        <v>BAIXO</v>
      </c>
      <c r="H14" s="73" t="str">
        <f>IF(B14="","",VLOOKUP(B14,'2. Gerenciamento'!C:AC,21,0))</f>
        <v>ACEITAR</v>
      </c>
      <c r="I14" s="72" t="str">
        <f>IF($B14="","",VLOOKUP($B14,'2. Gerenciamento'!$C:$AC,23,0))</f>
        <v>NSA</v>
      </c>
      <c r="J14" s="72" t="str">
        <f>IF($B14="","",VLOOKUP($B14,'2. Gerenciamento'!$C:$AC,24,0))</f>
        <v>Equipe da SAD</v>
      </c>
      <c r="K14" s="72" t="str">
        <f>IF($B14="","",VLOOKUP($B14,'2. Gerenciamento'!$C:$AC,25,0))</f>
        <v>Equipe da SAD</v>
      </c>
      <c r="L14" s="76">
        <f>IF($B14="","",VLOOKUP($B14,'2. Gerenciamento'!$C:$AC,26,0))</f>
        <v>45656</v>
      </c>
      <c r="M14" s="76">
        <f>IF($B14="","",VLOOKUP($B14,'2. Gerenciamento'!$C:$AC,27,0))</f>
        <v>45322</v>
      </c>
      <c r="N14" s="16"/>
      <c r="O14" s="15"/>
      <c r="P14" s="15"/>
    </row>
    <row r="15" spans="1:17" ht="38.25">
      <c r="A15" s="2"/>
      <c r="B15" s="51" t="s">
        <v>277</v>
      </c>
      <c r="C15" s="58" t="str">
        <f>IF($B15="","",VLOOKUP($B15,'2. Gerenciamento'!$C:$H,2,0))</f>
        <v>Publicação do Edital (SAD)</v>
      </c>
      <c r="D15" s="58" t="str">
        <f>IF($B15="","",VLOOKUP($B15,'2. Gerenciamento'!$C:$H,3,0))</f>
        <v>erros no conteúdo, falta de clareza nas exigências e o não cumprimento dos prazos legais</v>
      </c>
      <c r="E15" s="58" t="str">
        <f>IF($B15="","",VLOOKUP($B15,'2. Gerenciamento'!$C:$H,4,0))</f>
        <v>pode resultar em decisões inadequadas, desacordos e penalidades legais.</v>
      </c>
      <c r="F15" s="58" t="str">
        <f>IF($B15="","",VLOOKUP($B15,'2. Gerenciamento'!$C:$H,5,0))</f>
        <v>questionamentos, impugnações e atrasos no processo</v>
      </c>
      <c r="G15" s="58" t="str">
        <f>IF(B15="","",VLOOKUP(B15,'2. Gerenciamento'!C:T,18,0))</f>
        <v>MUITO BAIXO</v>
      </c>
      <c r="H15" s="73" t="str">
        <f>IF(B15="","",VLOOKUP(B15,'2. Gerenciamento'!C:AC,21,0))</f>
        <v>EVITAR</v>
      </c>
      <c r="I15" s="72" t="str">
        <f>IF($B15="","",VLOOKUP($B15,'2. Gerenciamento'!$C:$AC,23,0))</f>
        <v>NSA</v>
      </c>
      <c r="J15" s="72" t="str">
        <f>IF($B15="","",VLOOKUP($B15,'2. Gerenciamento'!$C:$AC,24,0))</f>
        <v>Equipe da SAD</v>
      </c>
      <c r="K15" s="72" t="str">
        <f>IF($B15="","",VLOOKUP($B15,'2. Gerenciamento'!$C:$AC,25,0))</f>
        <v>Equipe da SAD</v>
      </c>
      <c r="L15" s="76">
        <f>IF($B15="","",VLOOKUP($B15,'2. Gerenciamento'!$C:$AC,26,0))</f>
        <v>45322</v>
      </c>
      <c r="M15" s="76">
        <f>IF($B15="","",VLOOKUP($B15,'2. Gerenciamento'!$C:$AC,27,0))</f>
        <v>45332</v>
      </c>
      <c r="N15" s="16"/>
      <c r="O15" s="15"/>
      <c r="P15" s="15"/>
    </row>
    <row r="16" spans="1:17" ht="76.5">
      <c r="A16" s="2"/>
      <c r="B16" s="51" t="s">
        <v>278</v>
      </c>
      <c r="C16" s="58" t="str">
        <f>IF($B16="","",VLOOKUP($B16,'2. Gerenciamento'!$C:$H,2,0))</f>
        <v>Pregão (SAD)</v>
      </c>
      <c r="D16" s="58" t="str">
        <f>IF($B16="","",VLOOKUP($B16,'2. Gerenciamento'!$C:$H,3,0))</f>
        <v>possibilidade de propostas inadequadas, irregularidades no processo de julgamento e falta de conformidade com as normas</v>
      </c>
      <c r="E16" s="58" t="str">
        <f>IF($B16="","",VLOOKUP($B16,'2. Gerenciamento'!$C:$H,4,0))</f>
        <v>desclassificações injustas e potencialmente em litígios.</v>
      </c>
      <c r="F16" s="58" t="str">
        <f>IF($B16="","",VLOOKUP($B16,'2. Gerenciamento'!$C:$H,5,0))</f>
        <v>desclassificações inadequadas, atrasos no processo de aquisição e a possibilidade de contestações legais, suspensão da licitação ou cancelamento do processo, impugnação</v>
      </c>
      <c r="G16" s="58" t="str">
        <f>IF(B16="","",VLOOKUP(B16,'2. Gerenciamento'!C:T,18,0))</f>
        <v>ALTO</v>
      </c>
      <c r="H16" s="73" t="str">
        <f>IF(B16="","",VLOOKUP(B16,'2. Gerenciamento'!C:AC,21,0))</f>
        <v>REDUZIR</v>
      </c>
      <c r="I16" s="72" t="str">
        <f>IF($B16="","",VLOOKUP($B16,'2. Gerenciamento'!$C:$AC,23,0))</f>
        <v>NSA</v>
      </c>
      <c r="J16" s="72" t="str">
        <f>IF($B16="","",VLOOKUP($B16,'2. Gerenciamento'!$C:$AC,24,0))</f>
        <v>Equipe da SAD</v>
      </c>
      <c r="K16" s="72" t="str">
        <f>IF($B16="","",VLOOKUP($B16,'2. Gerenciamento'!$C:$AC,25,0))</f>
        <v>Equipe da SAD</v>
      </c>
      <c r="L16" s="76">
        <f>IF($B16="","",VLOOKUP($B16,'2. Gerenciamento'!$C:$AC,26,0))</f>
        <v>45332</v>
      </c>
      <c r="M16" s="76">
        <f>IF($B16="","",VLOOKUP($B16,'2. Gerenciamento'!$C:$AC,27,0))</f>
        <v>45342</v>
      </c>
      <c r="N16" s="16"/>
      <c r="O16" s="15"/>
      <c r="P16" s="15"/>
    </row>
    <row r="17" spans="1:16" ht="51">
      <c r="A17" s="2"/>
      <c r="B17" s="51" t="s">
        <v>279</v>
      </c>
      <c r="C17" s="58" t="str">
        <f>IF($B17="","",VLOOKUP($B17,'2. Gerenciamento'!$C:$H,2,0))</f>
        <v>Resultado da licitação (SAD)</v>
      </c>
      <c r="D17" s="58" t="str">
        <f>IF($B17="","",VLOOKUP($B17,'2. Gerenciamento'!$C:$H,3,0))</f>
        <v>possibilidade de resultados contestáveis devido a erros de avaliação, propostas inadequadas ou falta de transparência</v>
      </c>
      <c r="E17" s="58" t="str">
        <f>IF($B17="","",VLOOKUP($B17,'2. Gerenciamento'!$C:$H,4,0))</f>
        <v>pode levar a questionamentos e disputas</v>
      </c>
      <c r="F17" s="58" t="str">
        <f>IF($B17="","",VLOOKUP($B17,'2. Gerenciamento'!$C:$H,5,0))</f>
        <v>nulação do processo, necessidade de reabertura de procedimentos, e impactos negativos na credibilidade e eficiência da contratação.</v>
      </c>
      <c r="G17" s="58" t="str">
        <f>IF(B17="","",VLOOKUP(B17,'2. Gerenciamento'!C:T,18,0))</f>
        <v>MÉDIO</v>
      </c>
      <c r="H17" s="73" t="str">
        <f>IF(B17="","",VLOOKUP(B17,'2. Gerenciamento'!C:AC,21,0))</f>
        <v>EVITAR</v>
      </c>
      <c r="I17" s="72" t="str">
        <f>IF($B17="","",VLOOKUP($B17,'2. Gerenciamento'!$C:$AC,23,0))</f>
        <v>NSA</v>
      </c>
      <c r="J17" s="72" t="str">
        <f>IF($B17="","",VLOOKUP($B17,'2. Gerenciamento'!$C:$AC,24,0))</f>
        <v>Equipe da SAD</v>
      </c>
      <c r="K17" s="72" t="str">
        <f>IF($B17="","",VLOOKUP($B17,'2. Gerenciamento'!$C:$AC,25,0))</f>
        <v>Equipe da SAD</v>
      </c>
      <c r="L17" s="76">
        <f>IF($B17="","",VLOOKUP($B17,'2. Gerenciamento'!$C:$AC,26,0))</f>
        <v>45342</v>
      </c>
      <c r="M17" s="76">
        <f>IF($B17="","",VLOOKUP($B17,'2. Gerenciamento'!$C:$AC,27,0))</f>
        <v>45353</v>
      </c>
      <c r="N17" s="16"/>
      <c r="O17" s="15"/>
      <c r="P17" s="15"/>
    </row>
    <row r="18" spans="1:16" ht="76.5">
      <c r="A18" s="2"/>
      <c r="B18" s="51" t="s">
        <v>280</v>
      </c>
      <c r="C18" s="58" t="str">
        <f>IF($B18="","",VLOOKUP($B18,'2. Gerenciamento'!$C:$H,2,0))</f>
        <v>Homologação da licitação</v>
      </c>
      <c r="D18" s="58" t="str">
        <f>IF($B18="","",VLOOKUP($B18,'2. Gerenciamento'!$C:$H,3,0))</f>
        <v xml:space="preserve"> falhas na verificação da conformidade das propostas, nos documentos enviados pelo fornecedor, publicação erronea</v>
      </c>
      <c r="E18" s="58" t="str">
        <f>IF($B18="","",VLOOKUP($B18,'2. Gerenciamento'!$C:$H,4,0))</f>
        <v xml:space="preserve">falhas nos processos de verificação e controle como fonte e a ausência de mecanismos eficazes de revisão e precisão como vulnerabilidade.
</v>
      </c>
      <c r="F18" s="58" t="str">
        <f>IF($B18="","",VLOOKUP($B18,'2. Gerenciamento'!$C:$H,5,0))</f>
        <v>anulação da homologação, disputas legais, e atrasos significativos na conclusão do processo licitatório</v>
      </c>
      <c r="G18" s="58" t="str">
        <f>IF(B18="","",VLOOKUP(B18,'2. Gerenciamento'!C:T,18,0))</f>
        <v>BAIXO</v>
      </c>
      <c r="H18" s="73" t="str">
        <f>IF(B18="","",VLOOKUP(B18,'2. Gerenciamento'!C:AC,21,0))</f>
        <v>ACEITAR</v>
      </c>
      <c r="I18" s="72" t="str">
        <f>IF($B18="","",VLOOKUP($B18,'2. Gerenciamento'!$C:$AC,23,0))</f>
        <v>Estabelecer um protocolo detalhado de verificação e validação dos documentos e propostas, com checagens duplas e auditorias internas antes da homologação.</v>
      </c>
      <c r="J18" s="72" t="str">
        <f>IF($B18="","",VLOOKUP($B18,'2. Gerenciamento'!$C:$AC,24,0))</f>
        <v>Equipe Cogeconv</v>
      </c>
      <c r="K18" s="72" t="str">
        <f>IF($B18="","",VLOOKUP($B18,'2. Gerenciamento'!$C:$AC,25,0))</f>
        <v>Equipe Cogeconv</v>
      </c>
      <c r="L18" s="76">
        <f>IF($B18="","",VLOOKUP($B18,'2. Gerenciamento'!$C:$AC,26,0))</f>
        <v>45718</v>
      </c>
      <c r="M18" s="76">
        <f>IF($B18="","",VLOOKUP($B18,'2. Gerenciamento'!$C:$AC,27,0))</f>
        <v>45719</v>
      </c>
      <c r="N18" s="16"/>
      <c r="O18" s="15"/>
      <c r="P18" s="15"/>
    </row>
    <row r="19" spans="1:16" ht="76.5">
      <c r="A19" s="2"/>
      <c r="B19" s="51" t="s">
        <v>281</v>
      </c>
      <c r="C19" s="58" t="str">
        <f>IF($B19="","",VLOOKUP($B19,'2. Gerenciamento'!$C:$H,2,0))</f>
        <v>Se ultrapassar 100 mil, é realizado contrato, assinatura do contrato</v>
      </c>
      <c r="D19" s="58" t="str">
        <f>IF($B19="","",VLOOKUP($B19,'2. Gerenciamento'!$C:$H,3,0))</f>
        <v>Informações erradas dos fornecedores e do órgão</v>
      </c>
      <c r="E19" s="58" t="str">
        <f>IF($B19="","",VLOOKUP($B19,'2. Gerenciamento'!$C:$H,4,0))</f>
        <v>combinação de informações incorretas como fonte e a falta de controle e verificação como vulnerabilidade</v>
      </c>
      <c r="F19" s="58" t="str">
        <f>IF($B19="","",VLOOKUP($B19,'2. Gerenciamento'!$C:$H,5,0))</f>
        <v xml:space="preserve">refazer o contrato ou fazer um apostilamento </v>
      </c>
      <c r="G19" s="58" t="str">
        <f>IF(B19="","",VLOOKUP(B19,'2. Gerenciamento'!C:T,18,0))</f>
        <v>MUITO BAIXO</v>
      </c>
      <c r="H19" s="73" t="str">
        <f>IF(B19="","",VLOOKUP(B19,'2. Gerenciamento'!C:AC,21,0))</f>
        <v>ACEITAR</v>
      </c>
      <c r="I19" s="72" t="str">
        <f>IF($B19="","",VLOOKUP($B19,'2. Gerenciamento'!$C:$AC,23,0))</f>
        <v>Fazer as alterações necessárias ou fazer o apostilamento</v>
      </c>
      <c r="J19" s="72" t="str">
        <f>IF($B19="","",VLOOKUP($B19,'2. Gerenciamento'!$C:$AC,24,0))</f>
        <v>Equipe Cogeconv</v>
      </c>
      <c r="K19" s="72" t="str">
        <f>IF($B19="","",VLOOKUP($B19,'2. Gerenciamento'!$C:$AC,25,0))</f>
        <v>Equipe Cogeconv</v>
      </c>
      <c r="L19" s="76">
        <f>IF($B19="","",VLOOKUP($B19,'2. Gerenciamento'!$C:$AC,26,0))</f>
        <v>45719</v>
      </c>
      <c r="M19" s="76">
        <f>IF($B19="","",VLOOKUP($B19,'2. Gerenciamento'!$C:$AC,27,0))</f>
        <v>45720</v>
      </c>
      <c r="N19" s="16"/>
      <c r="O19" s="15"/>
      <c r="P19" s="15"/>
    </row>
    <row r="20" spans="1:16" ht="89.25">
      <c r="A20" s="2"/>
      <c r="B20" s="51" t="s">
        <v>282</v>
      </c>
      <c r="C20" s="58" t="str">
        <f>IF($B20="","",VLOOKUP($B20,'2. Gerenciamento'!$C:$H,2,0))</f>
        <v>publicação de gestor e fiscal do contrato</v>
      </c>
      <c r="D20" s="58" t="str">
        <f>IF($B20="","",VLOOKUP($B20,'2. Gerenciamento'!$C:$H,3,0))</f>
        <v>nomeação de pessoas sem capacidade técnica, erros na divulgação das informações, a ausência de comunicação eficaz</v>
      </c>
      <c r="E20" s="58" t="str">
        <f>IF($B20="","",VLOOKUP($B20,'2. Gerenciamento'!$C:$H,4,0))</f>
        <v>Nomeação inadequada, erros na divulgação e falhas na comunicação.
Processos de seleção deficientes, falta de controles na divulgação de informações e ausência de sistemas eficazes de comunicação.</v>
      </c>
      <c r="F20" s="58" t="str">
        <f>IF($B20="","",VLOOKUP($B20,'2. Gerenciamento'!$C:$H,5,0))</f>
        <v>dificuldades na gestão e fiscalização do contrato, e aumento do risco de disputas e ineficiências na execução do contrato</v>
      </c>
      <c r="G20" s="58" t="str">
        <f>IF(B20="","",VLOOKUP(B20,'2. Gerenciamento'!C:T,18,0))</f>
        <v>BAIXO</v>
      </c>
      <c r="H20" s="73" t="str">
        <f>IF(B20="","",VLOOKUP(B20,'2. Gerenciamento'!C:AC,21,0))</f>
        <v>REDUZIR</v>
      </c>
      <c r="I20" s="72" t="str">
        <f>IF($B20="","",VLOOKUP($B20,'2. Gerenciamento'!$C:$AC,23,0))</f>
        <v>estabelecer um processo rigoroso de verificação das informações antes da publicação, promover treinamentos regulares para gestores e fiscais, e manter canais de comunicação abertos e claros.</v>
      </c>
      <c r="J20" s="72" t="str">
        <f>IF($B20="","",VLOOKUP($B20,'2. Gerenciamento'!$C:$AC,24,0))</f>
        <v>Equipe Cogeconv</v>
      </c>
      <c r="K20" s="72" t="str">
        <f>IF($B20="","",VLOOKUP($B20,'2. Gerenciamento'!$C:$AC,25,0))</f>
        <v>Equipe Cogeconv</v>
      </c>
      <c r="L20" s="76">
        <f>IF($B20="","",VLOOKUP($B20,'2. Gerenciamento'!$C:$AC,26,0))</f>
        <v>45720</v>
      </c>
      <c r="M20" s="76">
        <f>IF($B20="","",VLOOKUP($B20,'2. Gerenciamento'!$C:$AC,27,0))</f>
        <v>45721</v>
      </c>
      <c r="N20" s="16"/>
      <c r="O20" s="15"/>
      <c r="P20" s="15"/>
    </row>
    <row r="21" spans="1:16" ht="114.75">
      <c r="A21" s="2"/>
      <c r="B21" s="51" t="s">
        <v>283</v>
      </c>
      <c r="C21" s="58" t="str">
        <f>IF($B21="","",VLOOKUP($B21,'2. Gerenciamento'!$C:$H,2,0))</f>
        <v>execução do contrato fiscalização</v>
      </c>
      <c r="D21" s="58" t="str">
        <f>IF($B21="","",VLOOKUP($B21,'2. Gerenciamento'!$C:$H,3,0))</f>
        <v>não cumprimento dos prazos estabelecidos, a entrega de produtos ou serviços em desacordo com as especificações contratuais, e a possibilidade de problemas financeiros ou administrativos que podem afetar a realização adequada das obrigações contratuais</v>
      </c>
      <c r="E21" s="58" t="str">
        <f>IF($B21="","",VLOOKUP($B21,'2. Gerenciamento'!$C:$H,4,0))</f>
        <v>Não cumprimento de prazos, não conformidade com especificações e problemas financeiros ou administrativos.
Deficiências nos processos de gestão de prazos, controle de qualidade e monitoramento financeiro e administrativo.</v>
      </c>
      <c r="F21" s="58" t="str">
        <f>IF($B21="","",VLOOKUP($B21,'2. Gerenciamento'!$C:$H,5,0))</f>
        <v>penalidades por descumprimento, a necessidade de recontratação ou reparação de serviços, atrasos nos projetos e prejuízos financeiros para ambas as partes, além de possíveis disputas legais</v>
      </c>
      <c r="G21" s="58" t="str">
        <f>IF(B21="","",VLOOKUP(B21,'2. Gerenciamento'!C:T,18,0))</f>
        <v>MUITO ALTO</v>
      </c>
      <c r="H21" s="73" t="str">
        <f>IF(B21="","",VLOOKUP(B21,'2. Gerenciamento'!C:AC,21,0))</f>
        <v>REDUZIR</v>
      </c>
      <c r="I21" s="72" t="str">
        <f>IF($B21="","",VLOOKUP($B21,'2. Gerenciamento'!$C:$AC,23,0))</f>
        <v>Acompanhamento contínuo do cumprimento das obrigações, auditorias periódicas, e estabelecer canais de comunicação eficazes para resolver problemas rapidamente e garantir a conformidade com os termos contratuais</v>
      </c>
      <c r="J21" s="72" t="str">
        <f>IF($B21="","",VLOOKUP($B21,'2. Gerenciamento'!$C:$AC,24,0))</f>
        <v>Equipe Cogeconv</v>
      </c>
      <c r="K21" s="72" t="str">
        <f>IF($B21="","",VLOOKUP($B21,'2. Gerenciamento'!$C:$AC,25,0))</f>
        <v>Equipe Cogeconv</v>
      </c>
      <c r="L21" s="76">
        <f>IF($B21="","",VLOOKUP($B21,'2. Gerenciamento'!$C:$AC,26,0))</f>
        <v>45721</v>
      </c>
      <c r="M21" s="76">
        <f>IF($B21="","",VLOOKUP($B21,'2. Gerenciamento'!$C:$AC,27,0))</f>
        <v>0</v>
      </c>
      <c r="N21" s="16"/>
      <c r="O21" s="15"/>
      <c r="P21" s="15"/>
    </row>
    <row r="22" spans="1:16" ht="114.75">
      <c r="A22" s="2"/>
      <c r="B22" s="51" t="s">
        <v>284</v>
      </c>
      <c r="C22" s="58" t="str">
        <f>IF($B22="","",VLOOKUP($B22,'2. Gerenciamento'!$C:$H,2,0))</f>
        <v>Gestão do contrato</v>
      </c>
      <c r="D22" s="58" t="str">
        <f>IF($B22="","",VLOOKUP($B22,'2. Gerenciamento'!$C:$H,3,0))</f>
        <v>Não cumprimento dos termos, problemas de comunicação, inadequada fiscalização, despesas não autorizadas, alterações mal geridas, implicações legais e desempenho insatisfatório, que podem comprometer a eficácia e a conformidade do contrato, perder prazo de aditivos.</v>
      </c>
      <c r="E22" s="58" t="str">
        <f>IF($B22="","",VLOOKUP($B22,'2. Gerenciamento'!$C:$H,4,0))</f>
        <v>Não cumprimento dos termos contratuais, problemas de comunicação, fiscalização inadequada, despesas não autorizadas, alterações mal geridas, implicações legais, e desempenho insatisfatório.
Deficiências na gestão contratual, falhas na comunicação, controle e monitoramento inadequados, falta de procedimentos para autorizações e ajustes, e ausência de estratégias para mitigação de implicações legais.</v>
      </c>
      <c r="F22" s="58" t="str">
        <f>IF($B22="","",VLOOKUP($B22,'2. Gerenciamento'!$C:$H,5,0))</f>
        <v xml:space="preserve"> penalidades financeiras, necessidade de recontratação ou ajustes contratuais, conflitos legais, atrasos no projeto e comprometimento da qualidade dos produtos ou serviços fornecidos, perda do contrato, responder perante o TCE</v>
      </c>
      <c r="G22" s="58" t="str">
        <f>IF(B22="","",VLOOKUP(B22,'2. Gerenciamento'!C:T,18,0))</f>
        <v>MUITO ALTO</v>
      </c>
      <c r="H22" s="73" t="str">
        <f>IF(B22="","",VLOOKUP(B22,'2. Gerenciamento'!C:AC,21,0))</f>
        <v>EVITAR</v>
      </c>
      <c r="I22" s="72" t="str">
        <f>IF($B22="","",VLOOKUP($B22,'2. Gerenciamento'!$C:$AC,23,0))</f>
        <v>realização de treinamentos regulares para a equipe responsável pela gestão do contrato, garantindo que todos os envolvidos estejam atualizados sobre as melhores práticas, regulamentos aplicáveis e procedimentos para a identificação e mitigação de riscos.</v>
      </c>
      <c r="J22" s="72" t="str">
        <f>IF($B22="","",VLOOKUP($B22,'2. Gerenciamento'!$C:$AC,24,0))</f>
        <v>Equipe Cogeconv</v>
      </c>
      <c r="K22" s="72" t="str">
        <f>IF($B22="","",VLOOKUP($B22,'2. Gerenciamento'!$C:$AC,25,0))</f>
        <v>Equipe Cogeconv</v>
      </c>
      <c r="L22" s="76">
        <f>IF($B22="","",VLOOKUP($B22,'2. Gerenciamento'!$C:$AC,26,0))</f>
        <v>0</v>
      </c>
      <c r="M22" s="76">
        <f>IF($B22="","",VLOOKUP($B22,'2. Gerenciamento'!$C:$AC,27,0))</f>
        <v>0</v>
      </c>
      <c r="N22" s="16"/>
      <c r="O22" s="15"/>
      <c r="P22" s="15"/>
    </row>
    <row r="23" spans="1:16">
      <c r="A23" s="2"/>
      <c r="B23" s="55"/>
      <c r="C23" s="58" t="str">
        <f>IF($B23="","",VLOOKUP($B23,'2. Gerenciamento'!$C:$H,2,0))</f>
        <v/>
      </c>
      <c r="D23" s="58" t="str">
        <f>IF($B23="","",VLOOKUP($B23,'2. Gerenciamento'!$C:$H,3,0))</f>
        <v/>
      </c>
      <c r="E23" s="58" t="str">
        <f>IF($B23="","",VLOOKUP($B23,'2. Gerenciamento'!$C:$H,4,0))</f>
        <v/>
      </c>
      <c r="F23" s="58" t="str">
        <f>IF($B23="","",VLOOKUP($B23,'2. Gerenciamento'!$C:$H,5,0))</f>
        <v/>
      </c>
      <c r="G23" s="58" t="str">
        <f>IF(B23="","",VLOOKUP(B23,'2. Gerenciamento'!C:T,18,0))</f>
        <v/>
      </c>
      <c r="H23" s="73" t="str">
        <f>IF(B23="","",VLOOKUP(B23,'2. Gerenciamento'!C:AC,21,0))</f>
        <v/>
      </c>
      <c r="I23" s="72" t="str">
        <f>IF($B23="","",VLOOKUP($B23,'2. Gerenciamento'!$C:$AC,23,0))</f>
        <v/>
      </c>
      <c r="J23" s="72" t="str">
        <f>IF($B23="","",VLOOKUP($B23,'2. Gerenciamento'!$C:$AC,24,0))</f>
        <v/>
      </c>
      <c r="K23" s="72" t="str">
        <f>IF($B23="","",VLOOKUP($B23,'2. Gerenciamento'!$C:$AC,25,0))</f>
        <v/>
      </c>
      <c r="L23" s="76" t="str">
        <f>IF($B23="","",VLOOKUP($B23,'2. Gerenciamento'!$C:$AC,26,0))</f>
        <v/>
      </c>
      <c r="M23" s="76" t="str">
        <f>IF($B23="","",VLOOKUP($B23,'2. Gerenciamento'!$C:$AC,27,0))</f>
        <v/>
      </c>
      <c r="N23" s="16"/>
      <c r="O23" s="15"/>
      <c r="P23" s="15"/>
    </row>
    <row r="24" spans="1:16">
      <c r="A24" s="2"/>
      <c r="B24" s="55"/>
      <c r="C24" s="58" t="str">
        <f>IF($B24="","",VLOOKUP($B24,'2. Gerenciamento'!$C:$H,2,0))</f>
        <v/>
      </c>
      <c r="D24" s="58" t="str">
        <f>IF($B24="","",VLOOKUP($B24,'2. Gerenciamento'!$C:$H,3,0))</f>
        <v/>
      </c>
      <c r="E24" s="58" t="str">
        <f>IF($B24="","",VLOOKUP($B24,'2. Gerenciamento'!$C:$H,4,0))</f>
        <v/>
      </c>
      <c r="F24" s="58" t="str">
        <f>IF($B24="","",VLOOKUP($B24,'2. Gerenciamento'!$C:$H,5,0))</f>
        <v/>
      </c>
      <c r="G24" s="58" t="str">
        <f>IF(B24="","",VLOOKUP(B24,'2. Gerenciamento'!C:T,18,0))</f>
        <v/>
      </c>
      <c r="H24" s="73" t="str">
        <f>IF(B24="","",VLOOKUP(B24,'2. Gerenciamento'!C:AC,21,0))</f>
        <v/>
      </c>
      <c r="I24" s="72" t="str">
        <f>IF($B24="","",VLOOKUP($B24,'2. Gerenciamento'!$C:$AC,23,0))</f>
        <v/>
      </c>
      <c r="J24" s="72" t="str">
        <f>IF($B24="","",VLOOKUP($B24,'2. Gerenciamento'!$C:$AC,24,0))</f>
        <v/>
      </c>
      <c r="K24" s="72" t="str">
        <f>IF($B24="","",VLOOKUP($B24,'2. Gerenciamento'!$C:$AC,25,0))</f>
        <v/>
      </c>
      <c r="L24" s="76" t="str">
        <f>IF($B24="","",VLOOKUP($B24,'2. Gerenciamento'!$C:$AC,26,0))</f>
        <v/>
      </c>
      <c r="M24" s="76" t="str">
        <f>IF($B24="","",VLOOKUP($B24,'2. Gerenciamento'!$C:$AC,27,0))</f>
        <v/>
      </c>
      <c r="N24" s="16"/>
      <c r="O24" s="15"/>
      <c r="P24" s="15"/>
    </row>
    <row r="25" spans="1:16">
      <c r="A25" s="2"/>
      <c r="B25" s="55"/>
      <c r="C25" s="58" t="str">
        <f>IF($B25="","",VLOOKUP($B25,'2. Gerenciamento'!$C:$H,2,0))</f>
        <v/>
      </c>
      <c r="D25" s="58" t="str">
        <f>IF($B25="","",VLOOKUP($B25,'2. Gerenciamento'!$C:$H,3,0))</f>
        <v/>
      </c>
      <c r="E25" s="58" t="str">
        <f>IF($B25="","",VLOOKUP($B25,'2. Gerenciamento'!$C:$H,4,0))</f>
        <v/>
      </c>
      <c r="F25" s="58" t="str">
        <f>IF($B25="","",VLOOKUP($B25,'2. Gerenciamento'!$C:$H,5,0))</f>
        <v/>
      </c>
      <c r="G25" s="58" t="str">
        <f>IF(B25="","",VLOOKUP(B25,'2. Gerenciamento'!C:T,18,0))</f>
        <v/>
      </c>
      <c r="H25" s="73" t="str">
        <f>IF(B25="","",VLOOKUP(B25,'2. Gerenciamento'!C:AC,21,0))</f>
        <v/>
      </c>
      <c r="I25" s="72" t="str">
        <f>IF($B25="","",VLOOKUP($B25,'2. Gerenciamento'!$C:$AC,23,0))</f>
        <v/>
      </c>
      <c r="J25" s="72" t="str">
        <f>IF($B25="","",VLOOKUP($B25,'2. Gerenciamento'!$C:$AC,24,0))</f>
        <v/>
      </c>
      <c r="K25" s="72" t="str">
        <f>IF($B25="","",VLOOKUP($B25,'2. Gerenciamento'!$C:$AC,25,0))</f>
        <v/>
      </c>
      <c r="L25" s="76" t="str">
        <f>IF($B25="","",VLOOKUP($B25,'2. Gerenciamento'!$C:$AC,26,0))</f>
        <v/>
      </c>
      <c r="M25" s="76" t="str">
        <f>IF($B25="","",VLOOKUP($B25,'2. Gerenciamento'!$C:$AC,27,0))</f>
        <v/>
      </c>
      <c r="N25" s="16"/>
      <c r="O25" s="15"/>
      <c r="P25" s="15"/>
    </row>
    <row r="26" spans="1:16">
      <c r="A26" s="2"/>
      <c r="B26" s="55"/>
      <c r="C26" s="58" t="str">
        <f>IF($B26="","",VLOOKUP($B26,'2. Gerenciamento'!$C:$H,2,0))</f>
        <v/>
      </c>
      <c r="D26" s="58" t="str">
        <f>IF($B26="","",VLOOKUP($B26,'2. Gerenciamento'!$C:$H,3,0))</f>
        <v/>
      </c>
      <c r="E26" s="58" t="str">
        <f>IF($B26="","",VLOOKUP($B26,'2. Gerenciamento'!$C:$H,4,0))</f>
        <v/>
      </c>
      <c r="F26" s="58" t="str">
        <f>IF($B26="","",VLOOKUP($B26,'2. Gerenciamento'!$C:$H,5,0))</f>
        <v/>
      </c>
      <c r="G26" s="58" t="str">
        <f>IF(B26="","",VLOOKUP(B26,'2. Gerenciamento'!C:T,18,0))</f>
        <v/>
      </c>
      <c r="H26" s="73" t="str">
        <f>IF(B26="","",VLOOKUP(B26,'2. Gerenciamento'!C:AC,21,0))</f>
        <v/>
      </c>
      <c r="I26" s="72" t="str">
        <f>IF($B26="","",VLOOKUP($B26,'2. Gerenciamento'!$C:$AC,23,0))</f>
        <v/>
      </c>
      <c r="J26" s="72" t="str">
        <f>IF($B26="","",VLOOKUP($B26,'2. Gerenciamento'!$C:$AC,24,0))</f>
        <v/>
      </c>
      <c r="K26" s="72" t="str">
        <f>IF($B26="","",VLOOKUP($B26,'2. Gerenciamento'!$C:$AC,25,0))</f>
        <v/>
      </c>
      <c r="L26" s="76" t="str">
        <f>IF($B26="","",VLOOKUP($B26,'2. Gerenciamento'!$C:$AC,26,0))</f>
        <v/>
      </c>
      <c r="M26" s="76" t="str">
        <f>IF($B26="","",VLOOKUP($B26,'2. Gerenciamento'!$C:$AC,27,0))</f>
        <v/>
      </c>
      <c r="N26" s="16"/>
      <c r="O26" s="15"/>
      <c r="P26" s="15"/>
    </row>
    <row r="27" spans="1:16">
      <c r="A27" s="2"/>
      <c r="B27" s="55"/>
      <c r="C27" s="58" t="str">
        <f>IF($B27="","",VLOOKUP($B27,'2. Gerenciamento'!$C:$H,2,0))</f>
        <v/>
      </c>
      <c r="D27" s="58" t="str">
        <f>IF($B27="","",VLOOKUP($B27,'2. Gerenciamento'!$C:$H,3,0))</f>
        <v/>
      </c>
      <c r="E27" s="58" t="str">
        <f>IF($B27="","",VLOOKUP($B27,'2. Gerenciamento'!$C:$H,4,0))</f>
        <v/>
      </c>
      <c r="F27" s="58" t="str">
        <f>IF($B27="","",VLOOKUP($B27,'2. Gerenciamento'!$C:$H,5,0))</f>
        <v/>
      </c>
      <c r="G27" s="58" t="str">
        <f>IF(B27="","",VLOOKUP(B27,'2. Gerenciamento'!C:T,18,0))</f>
        <v/>
      </c>
      <c r="H27" s="73" t="str">
        <f>IF(B27="","",VLOOKUP(B27,'2. Gerenciamento'!C:AC,21,0))</f>
        <v/>
      </c>
      <c r="I27" s="72" t="str">
        <f>IF($B27="","",VLOOKUP($B27,'2. Gerenciamento'!$C:$AC,23,0))</f>
        <v/>
      </c>
      <c r="J27" s="72" t="str">
        <f>IF($B27="","",VLOOKUP($B27,'2. Gerenciamento'!$C:$AC,24,0))</f>
        <v/>
      </c>
      <c r="K27" s="72" t="str">
        <f>IF($B27="","",VLOOKUP($B27,'2. Gerenciamento'!$C:$AC,25,0))</f>
        <v/>
      </c>
      <c r="L27" s="76" t="str">
        <f>IF($B27="","",VLOOKUP($B27,'2. Gerenciamento'!$C:$AC,26,0))</f>
        <v/>
      </c>
      <c r="M27" s="76" t="str">
        <f>IF($B27="","",VLOOKUP($B27,'2. Gerenciamento'!$C:$AC,27,0))</f>
        <v/>
      </c>
      <c r="N27" s="16"/>
      <c r="O27" s="15"/>
      <c r="P27" s="15"/>
    </row>
    <row r="28" spans="1:16">
      <c r="A28" s="2"/>
      <c r="B28" s="55"/>
      <c r="C28" s="58" t="str">
        <f>IF($B28="","",VLOOKUP($B28,'2. Gerenciamento'!$C:$H,2,0))</f>
        <v/>
      </c>
      <c r="D28" s="58" t="str">
        <f>IF($B28="","",VLOOKUP($B28,'2. Gerenciamento'!$C:$H,3,0))</f>
        <v/>
      </c>
      <c r="E28" s="58" t="str">
        <f>IF($B28="","",VLOOKUP($B28,'2. Gerenciamento'!$C:$H,4,0))</f>
        <v/>
      </c>
      <c r="F28" s="58" t="str">
        <f>IF($B28="","",VLOOKUP($B28,'2. Gerenciamento'!$C:$H,5,0))</f>
        <v/>
      </c>
      <c r="G28" s="58" t="str">
        <f>IF(B28="","",VLOOKUP(B28,'2. Gerenciamento'!C:T,18,0))</f>
        <v/>
      </c>
      <c r="H28" s="73" t="str">
        <f>IF(B28="","",VLOOKUP(B28,'2. Gerenciamento'!C:AC,21,0))</f>
        <v/>
      </c>
      <c r="I28" s="72" t="str">
        <f>IF($B28="","",VLOOKUP($B28,'2. Gerenciamento'!$C:$AC,23,0))</f>
        <v/>
      </c>
      <c r="J28" s="72" t="str">
        <f>IF($B28="","",VLOOKUP($B28,'2. Gerenciamento'!$C:$AC,24,0))</f>
        <v/>
      </c>
      <c r="K28" s="72" t="str">
        <f>IF($B28="","",VLOOKUP($B28,'2. Gerenciamento'!$C:$AC,25,0))</f>
        <v/>
      </c>
      <c r="L28" s="76" t="str">
        <f>IF($B28="","",VLOOKUP($B28,'2. Gerenciamento'!$C:$AC,26,0))</f>
        <v/>
      </c>
      <c r="M28" s="76" t="str">
        <f>IF($B28="","",VLOOKUP($B28,'2. Gerenciamento'!$C:$AC,27,0))</f>
        <v/>
      </c>
      <c r="N28" s="16"/>
      <c r="O28" s="15"/>
      <c r="P28" s="15"/>
    </row>
    <row r="29" spans="1:16">
      <c r="A29" s="2"/>
      <c r="B29" s="55"/>
      <c r="C29" s="58" t="str">
        <f>IF($B29="","",VLOOKUP($B29,'2. Gerenciamento'!$C:$H,2,0))</f>
        <v/>
      </c>
      <c r="D29" s="58" t="str">
        <f>IF($B29="","",VLOOKUP($B29,'2. Gerenciamento'!$C:$H,3,0))</f>
        <v/>
      </c>
      <c r="E29" s="58" t="str">
        <f>IF($B29="","",VLOOKUP($B29,'2. Gerenciamento'!$C:$H,4,0))</f>
        <v/>
      </c>
      <c r="F29" s="58" t="str">
        <f>IF($B29="","",VLOOKUP($B29,'2. Gerenciamento'!$C:$H,5,0))</f>
        <v/>
      </c>
      <c r="G29" s="58" t="str">
        <f>IF(B29="","",VLOOKUP(B29,'2. Gerenciamento'!C:T,18,0))</f>
        <v/>
      </c>
      <c r="H29" s="73" t="str">
        <f>IF(B29="","",VLOOKUP(B29,'2. Gerenciamento'!C:AC,21,0))</f>
        <v/>
      </c>
      <c r="I29" s="72" t="str">
        <f>IF($B29="","",VLOOKUP($B29,'2. Gerenciamento'!$C:$AC,23,0))</f>
        <v/>
      </c>
      <c r="J29" s="72" t="str">
        <f>IF($B29="","",VLOOKUP($B29,'2. Gerenciamento'!$C:$AC,24,0))</f>
        <v/>
      </c>
      <c r="K29" s="72" t="str">
        <f>IF($B29="","",VLOOKUP($B29,'2. Gerenciamento'!$C:$AC,25,0))</f>
        <v/>
      </c>
      <c r="L29" s="76" t="str">
        <f>IF($B29="","",VLOOKUP($B29,'2. Gerenciamento'!$C:$AC,26,0))</f>
        <v/>
      </c>
      <c r="M29" s="76" t="str">
        <f>IF($B29="","",VLOOKUP($B29,'2. Gerenciamento'!$C:$AC,27,0))</f>
        <v/>
      </c>
      <c r="N29" s="16"/>
      <c r="O29" s="15"/>
      <c r="P29" s="15"/>
    </row>
    <row r="30" spans="1:16">
      <c r="A30" s="2"/>
      <c r="B30" s="55"/>
      <c r="C30" s="58" t="str">
        <f>IF($B30="","",VLOOKUP($B30,'2. Gerenciamento'!$C:$H,2,0))</f>
        <v/>
      </c>
      <c r="D30" s="58" t="str">
        <f>IF($B30="","",VLOOKUP($B30,'2. Gerenciamento'!$C:$H,3,0))</f>
        <v/>
      </c>
      <c r="E30" s="58" t="str">
        <f>IF($B30="","",VLOOKUP($B30,'2. Gerenciamento'!$C:$H,4,0))</f>
        <v/>
      </c>
      <c r="F30" s="58" t="str">
        <f>IF($B30="","",VLOOKUP($B30,'2. Gerenciamento'!$C:$H,5,0))</f>
        <v/>
      </c>
      <c r="G30" s="58" t="str">
        <f>IF(B30="","",VLOOKUP(B30,'2. Gerenciamento'!C:T,18,0))</f>
        <v/>
      </c>
      <c r="H30" s="73" t="str">
        <f>IF(B30="","",VLOOKUP(B30,'2. Gerenciamento'!C:AC,21,0))</f>
        <v/>
      </c>
      <c r="I30" s="72" t="str">
        <f>IF($B30="","",VLOOKUP($B30,'2. Gerenciamento'!$C:$AC,23,0))</f>
        <v/>
      </c>
      <c r="J30" s="72" t="str">
        <f>IF($B30="","",VLOOKUP($B30,'2. Gerenciamento'!$C:$AC,24,0))</f>
        <v/>
      </c>
      <c r="K30" s="72" t="str">
        <f>IF($B30="","",VLOOKUP($B30,'2. Gerenciamento'!$C:$AC,25,0))</f>
        <v/>
      </c>
      <c r="L30" s="76" t="str">
        <f>IF($B30="","",VLOOKUP($B30,'2. Gerenciamento'!$C:$AC,26,0))</f>
        <v/>
      </c>
      <c r="M30" s="76" t="str">
        <f>IF($B30="","",VLOOKUP($B30,'2. Gerenciamento'!$C:$AC,27,0))</f>
        <v/>
      </c>
      <c r="N30" s="16"/>
      <c r="O30" s="15"/>
      <c r="P30" s="15"/>
    </row>
    <row r="31" spans="1:16">
      <c r="A31" s="2"/>
      <c r="B31" s="55"/>
      <c r="C31" s="58" t="str">
        <f>IF($B31="","",VLOOKUP($B31,'2. Gerenciamento'!$C:$H,2,0))</f>
        <v/>
      </c>
      <c r="D31" s="58" t="str">
        <f>IF($B31="","",VLOOKUP($B31,'2. Gerenciamento'!$C:$H,3,0))</f>
        <v/>
      </c>
      <c r="E31" s="58" t="str">
        <f>IF($B31="","",VLOOKUP($B31,'2. Gerenciamento'!$C:$H,4,0))</f>
        <v/>
      </c>
      <c r="F31" s="58" t="str">
        <f>IF($B31="","",VLOOKUP($B31,'2. Gerenciamento'!$C:$H,5,0))</f>
        <v/>
      </c>
      <c r="G31" s="58" t="str">
        <f>IF(B31="","",VLOOKUP(B31,'2. Gerenciamento'!C:T,18,0))</f>
        <v/>
      </c>
      <c r="H31" s="73" t="str">
        <f>IF(B31="","",VLOOKUP(B31,'2. Gerenciamento'!C:AC,21,0))</f>
        <v/>
      </c>
      <c r="I31" s="72" t="str">
        <f>IF($B31="","",VLOOKUP($B31,'2. Gerenciamento'!$C:$AC,23,0))</f>
        <v/>
      </c>
      <c r="J31" s="72" t="str">
        <f>IF($B31="","",VLOOKUP($B31,'2. Gerenciamento'!$C:$AC,24,0))</f>
        <v/>
      </c>
      <c r="K31" s="72" t="str">
        <f>IF($B31="","",VLOOKUP($B31,'2. Gerenciamento'!$C:$AC,25,0))</f>
        <v/>
      </c>
      <c r="L31" s="76" t="str">
        <f>IF($B31="","",VLOOKUP($B31,'2. Gerenciamento'!$C:$AC,26,0))</f>
        <v/>
      </c>
      <c r="M31" s="76" t="str">
        <f>IF($B31="","",VLOOKUP($B31,'2. Gerenciamento'!$C:$AC,27,0))</f>
        <v/>
      </c>
      <c r="N31" s="16"/>
      <c r="O31" s="15"/>
      <c r="P31" s="15"/>
    </row>
    <row r="32" spans="1:16">
      <c r="A32" s="2"/>
      <c r="B32" s="55"/>
      <c r="C32" s="58" t="str">
        <f>IF($B32="","",VLOOKUP($B32,'2. Gerenciamento'!$C:$H,2,0))</f>
        <v/>
      </c>
      <c r="D32" s="58" t="str">
        <f>IF($B32="","",VLOOKUP($B32,'2. Gerenciamento'!$C:$H,3,0))</f>
        <v/>
      </c>
      <c r="E32" s="58" t="str">
        <f>IF($B32="","",VLOOKUP($B32,'2. Gerenciamento'!$C:$H,4,0))</f>
        <v/>
      </c>
      <c r="F32" s="58" t="str">
        <f>IF($B32="","",VLOOKUP($B32,'2. Gerenciamento'!$C:$H,5,0))</f>
        <v/>
      </c>
      <c r="G32" s="58" t="str">
        <f>IF(B32="","",VLOOKUP(B32,'2. Gerenciamento'!C:T,18,0))</f>
        <v/>
      </c>
      <c r="H32" s="73" t="str">
        <f>IF(B32="","",VLOOKUP(B32,'2. Gerenciamento'!C:AC,21,0))</f>
        <v/>
      </c>
      <c r="I32" s="72" t="str">
        <f>IF($B32="","",VLOOKUP($B32,'2. Gerenciamento'!$C:$AC,23,0))</f>
        <v/>
      </c>
      <c r="J32" s="72" t="str">
        <f>IF($B32="","",VLOOKUP($B32,'2. Gerenciamento'!$C:$AC,24,0))</f>
        <v/>
      </c>
      <c r="K32" s="72" t="str">
        <f>IF($B32="","",VLOOKUP($B32,'2. Gerenciamento'!$C:$AC,25,0))</f>
        <v/>
      </c>
      <c r="L32" s="76" t="str">
        <f>IF($B32="","",VLOOKUP($B32,'2. Gerenciamento'!$C:$AC,26,0))</f>
        <v/>
      </c>
      <c r="M32" s="76" t="str">
        <f>IF($B32="","",VLOOKUP($B32,'2. Gerenciamento'!$C:$AC,27,0))</f>
        <v/>
      </c>
      <c r="N32" s="16"/>
      <c r="O32" s="15"/>
      <c r="P32" s="15"/>
    </row>
    <row r="33" spans="1:16">
      <c r="A33" s="2"/>
      <c r="B33" s="55"/>
      <c r="C33" s="58" t="str">
        <f>IF($B33="","",VLOOKUP($B33,'2. Gerenciamento'!$C:$H,2,0))</f>
        <v/>
      </c>
      <c r="D33" s="58" t="str">
        <f>IF($B33="","",VLOOKUP($B33,'2. Gerenciamento'!$C:$H,3,0))</f>
        <v/>
      </c>
      <c r="E33" s="58" t="str">
        <f>IF($B33="","",VLOOKUP($B33,'2. Gerenciamento'!$C:$H,4,0))</f>
        <v/>
      </c>
      <c r="F33" s="58" t="str">
        <f>IF($B33="","",VLOOKUP($B33,'2. Gerenciamento'!$C:$H,5,0))</f>
        <v/>
      </c>
      <c r="G33" s="58" t="str">
        <f>IF(B33="","",VLOOKUP(B33,'2. Gerenciamento'!C:T,18,0))</f>
        <v/>
      </c>
      <c r="H33" s="73" t="str">
        <f>IF(B33="","",VLOOKUP(B33,'2. Gerenciamento'!C:AC,21,0))</f>
        <v/>
      </c>
      <c r="I33" s="72" t="str">
        <f>IF($B33="","",VLOOKUP($B33,'2. Gerenciamento'!$C:$AC,23,0))</f>
        <v/>
      </c>
      <c r="J33" s="72" t="str">
        <f>IF($B33="","",VLOOKUP($B33,'2. Gerenciamento'!$C:$AC,24,0))</f>
        <v/>
      </c>
      <c r="K33" s="72" t="str">
        <f>IF($B33="","",VLOOKUP($B33,'2. Gerenciamento'!$C:$AC,25,0))</f>
        <v/>
      </c>
      <c r="L33" s="76" t="str">
        <f>IF($B33="","",VLOOKUP($B33,'2. Gerenciamento'!$C:$AC,26,0))</f>
        <v/>
      </c>
      <c r="M33" s="76" t="str">
        <f>IF($B33="","",VLOOKUP($B33,'2. Gerenciamento'!$C:$AC,27,0))</f>
        <v/>
      </c>
      <c r="N33" s="16"/>
      <c r="O33" s="15"/>
      <c r="P33" s="15"/>
    </row>
    <row r="34" spans="1:16">
      <c r="A34" s="2"/>
      <c r="B34" s="55"/>
      <c r="C34" s="58" t="str">
        <f>IF($B34="","",VLOOKUP($B34,'2. Gerenciamento'!$C:$H,2,0))</f>
        <v/>
      </c>
      <c r="D34" s="58" t="str">
        <f>IF($B34="","",VLOOKUP($B34,'2. Gerenciamento'!$C:$H,3,0))</f>
        <v/>
      </c>
      <c r="E34" s="58" t="str">
        <f>IF($B34="","",VLOOKUP($B34,'2. Gerenciamento'!$C:$H,4,0))</f>
        <v/>
      </c>
      <c r="F34" s="58" t="str">
        <f>IF($B34="","",VLOOKUP($B34,'2. Gerenciamento'!$C:$H,5,0))</f>
        <v/>
      </c>
      <c r="G34" s="58" t="str">
        <f>IF(B34="","",VLOOKUP(B34,'2. Gerenciamento'!C:T,18,0))</f>
        <v/>
      </c>
      <c r="H34" s="73" t="str">
        <f>IF(B34="","",VLOOKUP(B34,'2. Gerenciamento'!C:AC,21,0))</f>
        <v/>
      </c>
      <c r="I34" s="72" t="str">
        <f>IF($B34="","",VLOOKUP($B34,'2. Gerenciamento'!$C:$AC,23,0))</f>
        <v/>
      </c>
      <c r="J34" s="72" t="str">
        <f>IF($B34="","",VLOOKUP($B34,'2. Gerenciamento'!$C:$AC,24,0))</f>
        <v/>
      </c>
      <c r="K34" s="72" t="str">
        <f>IF($B34="","",VLOOKUP($B34,'2. Gerenciamento'!$C:$AC,25,0))</f>
        <v/>
      </c>
      <c r="L34" s="76" t="str">
        <f>IF($B34="","",VLOOKUP($B34,'2. Gerenciamento'!$C:$AC,26,0))</f>
        <v/>
      </c>
      <c r="M34" s="76" t="str">
        <f>IF($B34="","",VLOOKUP($B34,'2. Gerenciamento'!$C:$AC,27,0))</f>
        <v/>
      </c>
      <c r="N34" s="16"/>
      <c r="O34" s="15"/>
      <c r="P34" s="15"/>
    </row>
    <row r="35" spans="1:16">
      <c r="A35" s="2"/>
      <c r="B35" s="55"/>
      <c r="C35" s="58" t="str">
        <f>IF($B35="","",VLOOKUP($B35,'2. Gerenciamento'!$C:$H,2,0))</f>
        <v/>
      </c>
      <c r="D35" s="58" t="str">
        <f>IF($B35="","",VLOOKUP($B35,'2. Gerenciamento'!$C:$H,3,0))</f>
        <v/>
      </c>
      <c r="E35" s="58" t="str">
        <f>IF($B35="","",VLOOKUP($B35,'2. Gerenciamento'!$C:$H,4,0))</f>
        <v/>
      </c>
      <c r="F35" s="58" t="str">
        <f>IF($B35="","",VLOOKUP($B35,'2. Gerenciamento'!$C:$H,5,0))</f>
        <v/>
      </c>
      <c r="G35" s="58" t="str">
        <f>IF(B35="","",VLOOKUP(B35,'2. Gerenciamento'!C:T,18,0))</f>
        <v/>
      </c>
      <c r="H35" s="73" t="str">
        <f>IF(B35="","",VLOOKUP(B35,'2. Gerenciamento'!C:AC,21,0))</f>
        <v/>
      </c>
      <c r="I35" s="72" t="str">
        <f>IF($B35="","",VLOOKUP($B35,'2. Gerenciamento'!$C:$AC,23,0))</f>
        <v/>
      </c>
      <c r="J35" s="72" t="str">
        <f>IF($B35="","",VLOOKUP($B35,'2. Gerenciamento'!$C:$AC,24,0))</f>
        <v/>
      </c>
      <c r="K35" s="72" t="str">
        <f>IF($B35="","",VLOOKUP($B35,'2. Gerenciamento'!$C:$AC,25,0))</f>
        <v/>
      </c>
      <c r="L35" s="76" t="str">
        <f>IF($B35="","",VLOOKUP($B35,'2. Gerenciamento'!$C:$AC,26,0))</f>
        <v/>
      </c>
      <c r="M35" s="76" t="str">
        <f>IF($B35="","",VLOOKUP($B35,'2. Gerenciamento'!$C:$AC,27,0))</f>
        <v/>
      </c>
      <c r="N35" s="16"/>
      <c r="O35" s="15"/>
      <c r="P35" s="15"/>
    </row>
    <row r="36" spans="1:16">
      <c r="A36" s="2"/>
      <c r="B36" s="55"/>
      <c r="C36" s="58" t="str">
        <f>IF($B36="","",VLOOKUP($B36,'2. Gerenciamento'!$C:$H,2,0))</f>
        <v/>
      </c>
      <c r="D36" s="58" t="str">
        <f>IF($B36="","",VLOOKUP($B36,'2. Gerenciamento'!$C:$H,3,0))</f>
        <v/>
      </c>
      <c r="E36" s="58" t="str">
        <f>IF($B36="","",VLOOKUP($B36,'2. Gerenciamento'!$C:$H,4,0))</f>
        <v/>
      </c>
      <c r="F36" s="58" t="str">
        <f>IF($B36="","",VLOOKUP($B36,'2. Gerenciamento'!$C:$H,5,0))</f>
        <v/>
      </c>
      <c r="G36" s="58" t="str">
        <f>IF(B36="","",VLOOKUP(B36,'2. Gerenciamento'!C:T,18,0))</f>
        <v/>
      </c>
      <c r="H36" s="73" t="str">
        <f>IF(B36="","",VLOOKUP(B36,'2. Gerenciamento'!C:AC,21,0))</f>
        <v/>
      </c>
      <c r="I36" s="72" t="str">
        <f>IF($B36="","",VLOOKUP($B36,'2. Gerenciamento'!$C:$AC,23,0))</f>
        <v/>
      </c>
      <c r="J36" s="72" t="str">
        <f>IF($B36="","",VLOOKUP($B36,'2. Gerenciamento'!$C:$AC,24,0))</f>
        <v/>
      </c>
      <c r="K36" s="72" t="str">
        <f>IF($B36="","",VLOOKUP($B36,'2. Gerenciamento'!$C:$AC,25,0))</f>
        <v/>
      </c>
      <c r="L36" s="76" t="str">
        <f>IF($B36="","",VLOOKUP($B36,'2. Gerenciamento'!$C:$AC,26,0))</f>
        <v/>
      </c>
      <c r="M36" s="76" t="str">
        <f>IF($B36="","",VLOOKUP($B36,'2. Gerenciamento'!$C:$AC,27,0))</f>
        <v/>
      </c>
      <c r="N36" s="16"/>
      <c r="O36" s="15"/>
      <c r="P36" s="15"/>
    </row>
    <row r="37" spans="1:16">
      <c r="A37" s="2"/>
      <c r="B37" s="55"/>
      <c r="C37" s="58" t="str">
        <f>IF($B37="","",VLOOKUP($B37,'2. Gerenciamento'!$C:$H,2,0))</f>
        <v/>
      </c>
      <c r="D37" s="58" t="str">
        <f>IF($B37="","",VLOOKUP($B37,'2. Gerenciamento'!$C:$H,3,0))</f>
        <v/>
      </c>
      <c r="E37" s="58" t="str">
        <f>IF($B37="","",VLOOKUP($B37,'2. Gerenciamento'!$C:$H,4,0))</f>
        <v/>
      </c>
      <c r="F37" s="58" t="str">
        <f>IF($B37="","",VLOOKUP($B37,'2. Gerenciamento'!$C:$H,5,0))</f>
        <v/>
      </c>
      <c r="G37" s="58" t="str">
        <f>IF(B37="","",VLOOKUP(B37,'2. Gerenciamento'!C:T,18,0))</f>
        <v/>
      </c>
      <c r="H37" s="73" t="str">
        <f>IF(B37="","",VLOOKUP(B37,'2. Gerenciamento'!C:AC,21,0))</f>
        <v/>
      </c>
      <c r="I37" s="72" t="str">
        <f>IF($B37="","",VLOOKUP($B37,'2. Gerenciamento'!$C:$AC,23,0))</f>
        <v/>
      </c>
      <c r="J37" s="72" t="str">
        <f>IF($B37="","",VLOOKUP($B37,'2. Gerenciamento'!$C:$AC,24,0))</f>
        <v/>
      </c>
      <c r="K37" s="72" t="str">
        <f>IF($B37="","",VLOOKUP($B37,'2. Gerenciamento'!$C:$AC,25,0))</f>
        <v/>
      </c>
      <c r="L37" s="76" t="str">
        <f>IF($B37="","",VLOOKUP($B37,'2. Gerenciamento'!$C:$AC,26,0))</f>
        <v/>
      </c>
      <c r="M37" s="76" t="str">
        <f>IF($B37="","",VLOOKUP($B37,'2. Gerenciamento'!$C:$AC,27,0))</f>
        <v/>
      </c>
      <c r="N37" s="16"/>
      <c r="O37" s="15"/>
      <c r="P37" s="15"/>
    </row>
    <row r="38" spans="1:16">
      <c r="A38" s="2"/>
      <c r="B38" s="55"/>
      <c r="C38" s="58" t="str">
        <f>IF($B38="","",VLOOKUP($B38,'2. Gerenciamento'!$C:$H,2,0))</f>
        <v/>
      </c>
      <c r="D38" s="58" t="str">
        <f>IF($B38="","",VLOOKUP($B38,'2. Gerenciamento'!$C:$H,3,0))</f>
        <v/>
      </c>
      <c r="E38" s="58" t="str">
        <f>IF($B38="","",VLOOKUP($B38,'2. Gerenciamento'!$C:$H,4,0))</f>
        <v/>
      </c>
      <c r="F38" s="58" t="str">
        <f>IF($B38="","",VLOOKUP($B38,'2. Gerenciamento'!$C:$H,5,0))</f>
        <v/>
      </c>
      <c r="G38" s="58" t="str">
        <f>IF(B38="","",VLOOKUP(B38,'2. Gerenciamento'!C:T,18,0))</f>
        <v/>
      </c>
      <c r="H38" s="73" t="str">
        <f>IF(B38="","",VLOOKUP(B38,'2. Gerenciamento'!C:AC,21,0))</f>
        <v/>
      </c>
      <c r="I38" s="72" t="str">
        <f>IF($B38="","",VLOOKUP($B38,'2. Gerenciamento'!$C:$AC,23,0))</f>
        <v/>
      </c>
      <c r="J38" s="72" t="str">
        <f>IF($B38="","",VLOOKUP($B38,'2. Gerenciamento'!$C:$AC,24,0))</f>
        <v/>
      </c>
      <c r="K38" s="72" t="str">
        <f>IF($B38="","",VLOOKUP($B38,'2. Gerenciamento'!$C:$AC,25,0))</f>
        <v/>
      </c>
      <c r="L38" s="76" t="str">
        <f>IF($B38="","",VLOOKUP($B38,'2. Gerenciamento'!$C:$AC,26,0))</f>
        <v/>
      </c>
      <c r="M38" s="76" t="str">
        <f>IF($B38="","",VLOOKUP($B38,'2. Gerenciamento'!$C:$AC,27,0))</f>
        <v/>
      </c>
      <c r="N38" s="16"/>
      <c r="O38" s="15"/>
      <c r="P38" s="15"/>
    </row>
    <row r="39" spans="1:16">
      <c r="A39" s="2"/>
      <c r="B39" s="55"/>
      <c r="C39" s="58" t="str">
        <f>IF($B39="","",VLOOKUP($B39,'2. Gerenciamento'!$C:$H,2,0))</f>
        <v/>
      </c>
      <c r="D39" s="58" t="str">
        <f>IF($B39="","",VLOOKUP($B39,'2. Gerenciamento'!$C:$H,3,0))</f>
        <v/>
      </c>
      <c r="E39" s="58" t="str">
        <f>IF($B39="","",VLOOKUP($B39,'2. Gerenciamento'!$C:$H,4,0))</f>
        <v/>
      </c>
      <c r="F39" s="58" t="str">
        <f>IF($B39="","",VLOOKUP($B39,'2. Gerenciamento'!$C:$H,5,0))</f>
        <v/>
      </c>
      <c r="G39" s="58" t="str">
        <f>IF(B39="","",VLOOKUP(B39,'2. Gerenciamento'!C:T,18,0))</f>
        <v/>
      </c>
      <c r="H39" s="73" t="str">
        <f>IF(B39="","",VLOOKUP(B39,'2. Gerenciamento'!C:AC,21,0))</f>
        <v/>
      </c>
      <c r="I39" s="72" t="str">
        <f>IF($B39="","",VLOOKUP($B39,'2. Gerenciamento'!$C:$AC,23,0))</f>
        <v/>
      </c>
      <c r="J39" s="72" t="str">
        <f>IF($B39="","",VLOOKUP($B39,'2. Gerenciamento'!$C:$AC,24,0))</f>
        <v/>
      </c>
      <c r="K39" s="72" t="str">
        <f>IF($B39="","",VLOOKUP($B39,'2. Gerenciamento'!$C:$AC,25,0))</f>
        <v/>
      </c>
      <c r="L39" s="76" t="str">
        <f>IF($B39="","",VLOOKUP($B39,'2. Gerenciamento'!$C:$AC,26,0))</f>
        <v/>
      </c>
      <c r="M39" s="76" t="str">
        <f>IF($B39="","",VLOOKUP($B39,'2. Gerenciamento'!$C:$AC,27,0))</f>
        <v/>
      </c>
      <c r="N39" s="16"/>
      <c r="O39" s="15"/>
      <c r="P39" s="15"/>
    </row>
    <row r="40" spans="1:16">
      <c r="A40" s="2"/>
      <c r="B40" s="55"/>
      <c r="C40" s="58" t="str">
        <f>IF($B40="","",VLOOKUP($B40,'2. Gerenciamento'!$C:$H,2,0))</f>
        <v/>
      </c>
      <c r="D40" s="58" t="str">
        <f>IF($B40="","",VLOOKUP($B40,'2. Gerenciamento'!$C:$H,3,0))</f>
        <v/>
      </c>
      <c r="E40" s="58" t="str">
        <f>IF($B40="","",VLOOKUP($B40,'2. Gerenciamento'!$C:$H,4,0))</f>
        <v/>
      </c>
      <c r="F40" s="58" t="str">
        <f>IF($B40="","",VLOOKUP($B40,'2. Gerenciamento'!$C:$H,5,0))</f>
        <v/>
      </c>
      <c r="G40" s="58" t="str">
        <f>IF(B40="","",VLOOKUP(B40,'2. Gerenciamento'!C:T,18,0))</f>
        <v/>
      </c>
      <c r="H40" s="73" t="str">
        <f>IF(B40="","",VLOOKUP(B40,'2. Gerenciamento'!C:AC,21,0))</f>
        <v/>
      </c>
      <c r="I40" s="72" t="str">
        <f>IF($B40="","",VLOOKUP($B40,'2. Gerenciamento'!$C:$AC,23,0))</f>
        <v/>
      </c>
      <c r="J40" s="72" t="str">
        <f>IF($B40="","",VLOOKUP($B40,'2. Gerenciamento'!$C:$AC,24,0))</f>
        <v/>
      </c>
      <c r="K40" s="72" t="str">
        <f>IF($B40="","",VLOOKUP($B40,'2. Gerenciamento'!$C:$AC,25,0))</f>
        <v/>
      </c>
      <c r="L40" s="76" t="str">
        <f>IF($B40="","",VLOOKUP($B40,'2. Gerenciamento'!$C:$AC,26,0))</f>
        <v/>
      </c>
      <c r="M40" s="76" t="str">
        <f>IF($B40="","",VLOOKUP($B40,'2. Gerenciamento'!$C:$AC,27,0))</f>
        <v/>
      </c>
      <c r="N40" s="16"/>
      <c r="O40" s="15"/>
      <c r="P40" s="15"/>
    </row>
    <row r="41" spans="1:16">
      <c r="A41" s="2"/>
      <c r="B41" s="55"/>
      <c r="C41" s="58" t="str">
        <f>IF($B41="","",VLOOKUP($B41,'2. Gerenciamento'!$C:$H,2,0))</f>
        <v/>
      </c>
      <c r="D41" s="58" t="str">
        <f>IF($B41="","",VLOOKUP($B41,'2. Gerenciamento'!$C:$H,3,0))</f>
        <v/>
      </c>
      <c r="E41" s="58" t="str">
        <f>IF($B41="","",VLOOKUP($B41,'2. Gerenciamento'!$C:$H,4,0))</f>
        <v/>
      </c>
      <c r="F41" s="58" t="str">
        <f>IF($B41="","",VLOOKUP($B41,'2. Gerenciamento'!$C:$H,5,0))</f>
        <v/>
      </c>
      <c r="G41" s="58" t="str">
        <f>IF(B41="","",VLOOKUP(B41,'2. Gerenciamento'!C:T,18,0))</f>
        <v/>
      </c>
      <c r="H41" s="73" t="str">
        <f>IF(B41="","",VLOOKUP(B41,'2. Gerenciamento'!C:AC,21,0))</f>
        <v/>
      </c>
      <c r="I41" s="72" t="str">
        <f>IF($B41="","",VLOOKUP($B41,'2. Gerenciamento'!$C:$AC,23,0))</f>
        <v/>
      </c>
      <c r="J41" s="72" t="str">
        <f>IF($B41="","",VLOOKUP($B41,'2. Gerenciamento'!$C:$AC,24,0))</f>
        <v/>
      </c>
      <c r="K41" s="72" t="str">
        <f>IF($B41="","",VLOOKUP($B41,'2. Gerenciamento'!$C:$AC,25,0))</f>
        <v/>
      </c>
      <c r="L41" s="76" t="str">
        <f>IF($B41="","",VLOOKUP($B41,'2. Gerenciamento'!$C:$AC,26,0))</f>
        <v/>
      </c>
      <c r="M41" s="76" t="str">
        <f>IF($B41="","",VLOOKUP($B41,'2. Gerenciamento'!$C:$AC,27,0))</f>
        <v/>
      </c>
      <c r="N41" s="16"/>
      <c r="O41" s="15"/>
      <c r="P41" s="15"/>
    </row>
    <row r="42" spans="1:16">
      <c r="A42" s="2"/>
      <c r="B42" s="55"/>
      <c r="C42" s="58" t="str">
        <f>IF($B42="","",VLOOKUP($B42,'2. Gerenciamento'!$C:$H,2,0))</f>
        <v/>
      </c>
      <c r="D42" s="58" t="str">
        <f>IF($B42="","",VLOOKUP($B42,'2. Gerenciamento'!$C:$H,3,0))</f>
        <v/>
      </c>
      <c r="E42" s="58" t="str">
        <f>IF($B42="","",VLOOKUP($B42,'2. Gerenciamento'!$C:$H,4,0))</f>
        <v/>
      </c>
      <c r="F42" s="58" t="str">
        <f>IF($B42="","",VLOOKUP($B42,'2. Gerenciamento'!$C:$H,5,0))</f>
        <v/>
      </c>
      <c r="G42" s="58" t="str">
        <f>IF(B42="","",VLOOKUP(B42,'2. Gerenciamento'!C:T,18,0))</f>
        <v/>
      </c>
      <c r="H42" s="73" t="str">
        <f>IF(B42="","",VLOOKUP(B42,'2. Gerenciamento'!C:AC,21,0))</f>
        <v/>
      </c>
      <c r="I42" s="72" t="str">
        <f>IF($B42="","",VLOOKUP($B42,'2. Gerenciamento'!$C:$AC,23,0))</f>
        <v/>
      </c>
      <c r="J42" s="72" t="str">
        <f>IF($B42="","",VLOOKUP($B42,'2. Gerenciamento'!$C:$AC,24,0))</f>
        <v/>
      </c>
      <c r="K42" s="72" t="str">
        <f>IF($B42="","",VLOOKUP($B42,'2. Gerenciamento'!$C:$AC,25,0))</f>
        <v/>
      </c>
      <c r="L42" s="76" t="str">
        <f>IF($B42="","",VLOOKUP($B42,'2. Gerenciamento'!$C:$AC,26,0))</f>
        <v/>
      </c>
      <c r="M42" s="76" t="str">
        <f>IF($B42="","",VLOOKUP($B42,'2. Gerenciamento'!$C:$AC,27,0))</f>
        <v/>
      </c>
      <c r="N42" s="16"/>
      <c r="O42" s="15"/>
      <c r="P42" s="15"/>
    </row>
    <row r="43" spans="1:16">
      <c r="A43" s="2"/>
      <c r="B43" s="55"/>
      <c r="C43" s="58" t="str">
        <f>IF($B43="","",VLOOKUP($B43,'2. Gerenciamento'!$C:$H,2,0))</f>
        <v/>
      </c>
      <c r="D43" s="58" t="str">
        <f>IF($B43="","",VLOOKUP($B43,'2. Gerenciamento'!$C:$H,3,0))</f>
        <v/>
      </c>
      <c r="E43" s="58" t="str">
        <f>IF($B43="","",VLOOKUP($B43,'2. Gerenciamento'!$C:$H,4,0))</f>
        <v/>
      </c>
      <c r="F43" s="58" t="str">
        <f>IF($B43="","",VLOOKUP($B43,'2. Gerenciamento'!$C:$H,5,0))</f>
        <v/>
      </c>
      <c r="G43" s="58" t="str">
        <f>IF(B43="","",VLOOKUP(B43,'2. Gerenciamento'!C:T,18,0))</f>
        <v/>
      </c>
      <c r="H43" s="73" t="str">
        <f>IF(B43="","",VLOOKUP(B43,'2. Gerenciamento'!C:AC,21,0))</f>
        <v/>
      </c>
      <c r="I43" s="72" t="str">
        <f>IF($B43="","",VLOOKUP($B43,'2. Gerenciamento'!$C:$AC,23,0))</f>
        <v/>
      </c>
      <c r="J43" s="72" t="str">
        <f>IF($B43="","",VLOOKUP($B43,'2. Gerenciamento'!$C:$AC,24,0))</f>
        <v/>
      </c>
      <c r="K43" s="72" t="str">
        <f>IF($B43="","",VLOOKUP($B43,'2. Gerenciamento'!$C:$AC,25,0))</f>
        <v/>
      </c>
      <c r="L43" s="76" t="str">
        <f>IF($B43="","",VLOOKUP($B43,'2. Gerenciamento'!$C:$AC,26,0))</f>
        <v/>
      </c>
      <c r="M43" s="76" t="str">
        <f>IF($B43="","",VLOOKUP($B43,'2. Gerenciamento'!$C:$AC,27,0))</f>
        <v/>
      </c>
      <c r="N43" s="16"/>
      <c r="O43" s="15"/>
      <c r="P43" s="15"/>
    </row>
    <row r="44" spans="1:16">
      <c r="A44" s="2"/>
      <c r="B44" s="55"/>
      <c r="C44" s="58" t="str">
        <f>IF($B44="","",VLOOKUP($B44,'2. Gerenciamento'!$C:$H,2,0))</f>
        <v/>
      </c>
      <c r="D44" s="58" t="str">
        <f>IF($B44="","",VLOOKUP($B44,'2. Gerenciamento'!$C:$H,3,0))</f>
        <v/>
      </c>
      <c r="E44" s="58" t="str">
        <f>IF($B44="","",VLOOKUP($B44,'2. Gerenciamento'!$C:$H,4,0))</f>
        <v/>
      </c>
      <c r="F44" s="58" t="str">
        <f>IF($B44="","",VLOOKUP($B44,'2. Gerenciamento'!$C:$H,5,0))</f>
        <v/>
      </c>
      <c r="G44" s="58" t="str">
        <f>IF(B44="","",VLOOKUP(B44,'2. Gerenciamento'!C:T,18,0))</f>
        <v/>
      </c>
      <c r="H44" s="73" t="str">
        <f>IF(B44="","",VLOOKUP(B44,'2. Gerenciamento'!C:AC,21,0))</f>
        <v/>
      </c>
      <c r="I44" s="72" t="str">
        <f>IF($B44="","",VLOOKUP($B44,'2. Gerenciamento'!$C:$AC,23,0))</f>
        <v/>
      </c>
      <c r="J44" s="72" t="str">
        <f>IF($B44="","",VLOOKUP($B44,'2. Gerenciamento'!$C:$AC,24,0))</f>
        <v/>
      </c>
      <c r="K44" s="72" t="str">
        <f>IF($B44="","",VLOOKUP($B44,'2. Gerenciamento'!$C:$AC,25,0))</f>
        <v/>
      </c>
      <c r="L44" s="76" t="str">
        <f>IF($B44="","",VLOOKUP($B44,'2. Gerenciamento'!$C:$AC,26,0))</f>
        <v/>
      </c>
      <c r="M44" s="76" t="str">
        <f>IF($B44="","",VLOOKUP($B44,'2. Gerenciamento'!$C:$AC,27,0))</f>
        <v/>
      </c>
      <c r="N44" s="16"/>
      <c r="O44" s="15"/>
      <c r="P44" s="15"/>
    </row>
    <row r="45" spans="1:16">
      <c r="A45" s="2"/>
      <c r="B45" s="55"/>
      <c r="C45" s="58" t="str">
        <f>IF($B45="","",VLOOKUP($B45,'2. Gerenciamento'!$C:$H,2,0))</f>
        <v/>
      </c>
      <c r="D45" s="58" t="str">
        <f>IF($B45="","",VLOOKUP($B45,'2. Gerenciamento'!$C:$H,3,0))</f>
        <v/>
      </c>
      <c r="E45" s="58" t="str">
        <f>IF($B45="","",VLOOKUP($B45,'2. Gerenciamento'!$C:$H,4,0))</f>
        <v/>
      </c>
      <c r="F45" s="58" t="str">
        <f>IF($B45="","",VLOOKUP($B45,'2. Gerenciamento'!$C:$H,5,0))</f>
        <v/>
      </c>
      <c r="G45" s="58" t="str">
        <f>IF(B45="","",VLOOKUP(B45,'2. Gerenciamento'!C:T,18,0))</f>
        <v/>
      </c>
      <c r="H45" s="73" t="str">
        <f>IF(B45="","",VLOOKUP(B45,'2. Gerenciamento'!C:AC,21,0))</f>
        <v/>
      </c>
      <c r="I45" s="72" t="str">
        <f>IF($B45="","",VLOOKUP($B45,'2. Gerenciamento'!$C:$AC,23,0))</f>
        <v/>
      </c>
      <c r="J45" s="72" t="str">
        <f>IF($B45="","",VLOOKUP($B45,'2. Gerenciamento'!$C:$AC,24,0))</f>
        <v/>
      </c>
      <c r="K45" s="72" t="str">
        <f>IF($B45="","",VLOOKUP($B45,'2. Gerenciamento'!$C:$AC,25,0))</f>
        <v/>
      </c>
      <c r="L45" s="76" t="str">
        <f>IF($B45="","",VLOOKUP($B45,'2. Gerenciamento'!$C:$AC,26,0))</f>
        <v/>
      </c>
      <c r="M45" s="76" t="str">
        <f>IF($B45="","",VLOOKUP($B45,'2. Gerenciamento'!$C:$AC,27,0))</f>
        <v/>
      </c>
      <c r="N45" s="16"/>
      <c r="O45" s="15"/>
      <c r="P45" s="15"/>
    </row>
    <row r="46" spans="1:16">
      <c r="A46" s="2"/>
      <c r="B46" s="55"/>
      <c r="C46" s="58" t="str">
        <f>IF($B46="","",VLOOKUP($B46,'2. Gerenciamento'!$C:$H,2,0))</f>
        <v/>
      </c>
      <c r="D46" s="58" t="str">
        <f>IF($B46="","",VLOOKUP($B46,'2. Gerenciamento'!$C:$H,3,0))</f>
        <v/>
      </c>
      <c r="E46" s="58" t="str">
        <f>IF($B46="","",VLOOKUP($B46,'2. Gerenciamento'!$C:$H,4,0))</f>
        <v/>
      </c>
      <c r="F46" s="58" t="str">
        <f>IF($B46="","",VLOOKUP($B46,'2. Gerenciamento'!$C:$H,5,0))</f>
        <v/>
      </c>
      <c r="G46" s="58" t="str">
        <f>IF(B46="","",VLOOKUP(B46,'2. Gerenciamento'!C:T,18,0))</f>
        <v/>
      </c>
      <c r="H46" s="73" t="str">
        <f>IF(B46="","",VLOOKUP(B46,'2. Gerenciamento'!C:AC,21,0))</f>
        <v/>
      </c>
      <c r="I46" s="72" t="str">
        <f>IF($B46="","",VLOOKUP($B46,'2. Gerenciamento'!$C:$AC,23,0))</f>
        <v/>
      </c>
      <c r="J46" s="72" t="str">
        <f>IF($B46="","",VLOOKUP($B46,'2. Gerenciamento'!$C:$AC,24,0))</f>
        <v/>
      </c>
      <c r="K46" s="72" t="str">
        <f>IF($B46="","",VLOOKUP($B46,'2. Gerenciamento'!$C:$AC,25,0))</f>
        <v/>
      </c>
      <c r="L46" s="76" t="str">
        <f>IF($B46="","",VLOOKUP($B46,'2. Gerenciamento'!$C:$AC,26,0))</f>
        <v/>
      </c>
      <c r="M46" s="76" t="str">
        <f>IF($B46="","",VLOOKUP($B46,'2. Gerenciamento'!$C:$AC,27,0))</f>
        <v/>
      </c>
      <c r="N46" s="16"/>
      <c r="O46" s="15"/>
      <c r="P46" s="15"/>
    </row>
    <row r="47" spans="1:16">
      <c r="A47" s="2"/>
      <c r="B47" s="55"/>
      <c r="C47" s="58" t="str">
        <f>IF($B47="","",VLOOKUP($B47,'2. Gerenciamento'!$C:$H,2,0))</f>
        <v/>
      </c>
      <c r="D47" s="58" t="str">
        <f>IF($B47="","",VLOOKUP($B47,'2. Gerenciamento'!$C:$H,3,0))</f>
        <v/>
      </c>
      <c r="E47" s="58" t="str">
        <f>IF($B47="","",VLOOKUP($B47,'2. Gerenciamento'!$C:$H,4,0))</f>
        <v/>
      </c>
      <c r="F47" s="58" t="str">
        <f>IF($B47="","",VLOOKUP($B47,'2. Gerenciamento'!$C:$H,5,0))</f>
        <v/>
      </c>
      <c r="G47" s="58" t="str">
        <f>IF(B47="","",VLOOKUP(B47,'2. Gerenciamento'!C:T,18,0))</f>
        <v/>
      </c>
      <c r="H47" s="73" t="str">
        <f>IF(B47="","",VLOOKUP(B47,'2. Gerenciamento'!C:AC,21,0))</f>
        <v/>
      </c>
      <c r="I47" s="72" t="str">
        <f>IF($B47="","",VLOOKUP($B47,'2. Gerenciamento'!$C:$AC,23,0))</f>
        <v/>
      </c>
      <c r="J47" s="72" t="str">
        <f>IF($B47="","",VLOOKUP($B47,'2. Gerenciamento'!$C:$AC,24,0))</f>
        <v/>
      </c>
      <c r="K47" s="72" t="str">
        <f>IF($B47="","",VLOOKUP($B47,'2. Gerenciamento'!$C:$AC,25,0))</f>
        <v/>
      </c>
      <c r="L47" s="76" t="str">
        <f>IF($B47="","",VLOOKUP($B47,'2. Gerenciamento'!$C:$AC,26,0))</f>
        <v/>
      </c>
      <c r="M47" s="76" t="str">
        <f>IF($B47="","",VLOOKUP($B47,'2. Gerenciamento'!$C:$AC,27,0))</f>
        <v/>
      </c>
      <c r="N47" s="16"/>
      <c r="O47" s="15"/>
      <c r="P47" s="15"/>
    </row>
    <row r="48" spans="1:16">
      <c r="A48" s="2"/>
      <c r="B48" s="55"/>
      <c r="C48" s="58" t="str">
        <f>IF($B48="","",VLOOKUP($B48,'2. Gerenciamento'!$C:$H,2,0))</f>
        <v/>
      </c>
      <c r="D48" s="58" t="str">
        <f>IF($B48="","",VLOOKUP($B48,'2. Gerenciamento'!$C:$H,3,0))</f>
        <v/>
      </c>
      <c r="E48" s="58" t="str">
        <f>IF($B48="","",VLOOKUP($B48,'2. Gerenciamento'!$C:$H,4,0))</f>
        <v/>
      </c>
      <c r="F48" s="58" t="str">
        <f>IF($B48="","",VLOOKUP($B48,'2. Gerenciamento'!$C:$H,5,0))</f>
        <v/>
      </c>
      <c r="G48" s="58" t="str">
        <f>IF(B48="","",VLOOKUP(B48,'2. Gerenciamento'!C:T,18,0))</f>
        <v/>
      </c>
      <c r="H48" s="73" t="str">
        <f>IF(B48="","",VLOOKUP(B48,'2. Gerenciamento'!C:AC,21,0))</f>
        <v/>
      </c>
      <c r="I48" s="72" t="str">
        <f>IF($B48="","",VLOOKUP($B48,'2. Gerenciamento'!$C:$AC,23,0))</f>
        <v/>
      </c>
      <c r="J48" s="72" t="str">
        <f>IF($B48="","",VLOOKUP($B48,'2. Gerenciamento'!$C:$AC,24,0))</f>
        <v/>
      </c>
      <c r="K48" s="72" t="str">
        <f>IF($B48="","",VLOOKUP($B48,'2. Gerenciamento'!$C:$AC,25,0))</f>
        <v/>
      </c>
      <c r="L48" s="76" t="str">
        <f>IF($B48="","",VLOOKUP($B48,'2. Gerenciamento'!$C:$AC,26,0))</f>
        <v/>
      </c>
      <c r="M48" s="76" t="str">
        <f>IF($B48="","",VLOOKUP($B48,'2. Gerenciamento'!$C:$AC,27,0))</f>
        <v/>
      </c>
      <c r="N48" s="16"/>
      <c r="O48" s="15"/>
      <c r="P48" s="15"/>
    </row>
    <row r="49" spans="1:16">
      <c r="A49" s="2"/>
      <c r="B49" s="55"/>
      <c r="C49" s="58" t="str">
        <f>IF($B49="","",VLOOKUP($B49,'2. Gerenciamento'!$C:$H,2,0))</f>
        <v/>
      </c>
      <c r="D49" s="58" t="str">
        <f>IF($B49="","",VLOOKUP($B49,'2. Gerenciamento'!$C:$H,3,0))</f>
        <v/>
      </c>
      <c r="E49" s="58" t="str">
        <f>IF($B49="","",VLOOKUP($B49,'2. Gerenciamento'!$C:$H,4,0))</f>
        <v/>
      </c>
      <c r="F49" s="58" t="str">
        <f>IF($B49="","",VLOOKUP($B49,'2. Gerenciamento'!$C:$H,5,0))</f>
        <v/>
      </c>
      <c r="G49" s="58" t="str">
        <f>IF(B49="","",VLOOKUP(B49,'2. Gerenciamento'!C:T,18,0))</f>
        <v/>
      </c>
      <c r="H49" s="73" t="str">
        <f>IF(B49="","",VLOOKUP(B49,'2. Gerenciamento'!C:AC,21,0))</f>
        <v/>
      </c>
      <c r="I49" s="72" t="str">
        <f>IF($B49="","",VLOOKUP($B49,'2. Gerenciamento'!$C:$AC,23,0))</f>
        <v/>
      </c>
      <c r="J49" s="72" t="str">
        <f>IF($B49="","",VLOOKUP($B49,'2. Gerenciamento'!$C:$AC,24,0))</f>
        <v/>
      </c>
      <c r="K49" s="72" t="str">
        <f>IF($B49="","",VLOOKUP($B49,'2. Gerenciamento'!$C:$AC,25,0))</f>
        <v/>
      </c>
      <c r="L49" s="76" t="str">
        <f>IF($B49="","",VLOOKUP($B49,'2. Gerenciamento'!$C:$AC,26,0))</f>
        <v/>
      </c>
      <c r="M49" s="76" t="str">
        <f>IF($B49="","",VLOOKUP($B49,'2. Gerenciamento'!$C:$AC,27,0))</f>
        <v/>
      </c>
      <c r="N49" s="16"/>
      <c r="O49" s="15"/>
      <c r="P49" s="15"/>
    </row>
    <row r="50" spans="1:16">
      <c r="A50" s="2"/>
      <c r="B50" s="55"/>
      <c r="C50" s="58" t="str">
        <f>IF($B50="","",VLOOKUP($B50,'2. Gerenciamento'!$C:$H,2,0))</f>
        <v/>
      </c>
      <c r="D50" s="58" t="str">
        <f>IF($B50="","",VLOOKUP($B50,'2. Gerenciamento'!$C:$H,3,0))</f>
        <v/>
      </c>
      <c r="E50" s="58" t="str">
        <f>IF($B50="","",VLOOKUP($B50,'2. Gerenciamento'!$C:$H,4,0))</f>
        <v/>
      </c>
      <c r="F50" s="58" t="str">
        <f>IF($B50="","",VLOOKUP($B50,'2. Gerenciamento'!$C:$H,5,0))</f>
        <v/>
      </c>
      <c r="G50" s="58" t="str">
        <f>IF(B50="","",VLOOKUP(B50,'2. Gerenciamento'!C:T,18,0))</f>
        <v/>
      </c>
      <c r="H50" s="73" t="str">
        <f>IF(B50="","",VLOOKUP(B50,'2. Gerenciamento'!C:AC,21,0))</f>
        <v/>
      </c>
      <c r="I50" s="72" t="str">
        <f>IF($B50="","",VLOOKUP($B50,'2. Gerenciamento'!$C:$AC,23,0))</f>
        <v/>
      </c>
      <c r="J50" s="72" t="str">
        <f>IF($B50="","",VLOOKUP($B50,'2. Gerenciamento'!$C:$AC,24,0))</f>
        <v/>
      </c>
      <c r="K50" s="72" t="str">
        <f>IF($B50="","",VLOOKUP($B50,'2. Gerenciamento'!$C:$AC,25,0))</f>
        <v/>
      </c>
      <c r="L50" s="76" t="str">
        <f>IF($B50="","",VLOOKUP($B50,'2. Gerenciamento'!$C:$AC,26,0))</f>
        <v/>
      </c>
      <c r="M50" s="76" t="str">
        <f>IF($B50="","",VLOOKUP($B50,'2. Gerenciamento'!$C:$AC,27,0))</f>
        <v/>
      </c>
      <c r="N50" s="16"/>
      <c r="O50" s="15"/>
      <c r="P50" s="15"/>
    </row>
    <row r="51" spans="1:16">
      <c r="A51" s="2"/>
      <c r="B51" s="55"/>
      <c r="C51" s="58" t="str">
        <f>IF($B51="","",VLOOKUP($B51,'2. Gerenciamento'!$C:$H,2,0))</f>
        <v/>
      </c>
      <c r="D51" s="58" t="str">
        <f>IF($B51="","",VLOOKUP($B51,'2. Gerenciamento'!$C:$H,3,0))</f>
        <v/>
      </c>
      <c r="E51" s="58" t="str">
        <f>IF($B51="","",VLOOKUP($B51,'2. Gerenciamento'!$C:$H,4,0))</f>
        <v/>
      </c>
      <c r="F51" s="58" t="str">
        <f>IF($B51="","",VLOOKUP($B51,'2. Gerenciamento'!$C:$H,5,0))</f>
        <v/>
      </c>
      <c r="G51" s="58" t="str">
        <f>IF(B51="","",VLOOKUP(B51,'2. Gerenciamento'!C:T,18,0))</f>
        <v/>
      </c>
      <c r="H51" s="73" t="str">
        <f>IF(B51="","",VLOOKUP(B51,'2. Gerenciamento'!C:AC,21,0))</f>
        <v/>
      </c>
      <c r="I51" s="72" t="str">
        <f>IF($B51="","",VLOOKUP($B51,'2. Gerenciamento'!$C:$AC,23,0))</f>
        <v/>
      </c>
      <c r="J51" s="72" t="str">
        <f>IF($B51="","",VLOOKUP($B51,'2. Gerenciamento'!$C:$AC,24,0))</f>
        <v/>
      </c>
      <c r="K51" s="72" t="str">
        <f>IF($B51="","",VLOOKUP($B51,'2. Gerenciamento'!$C:$AC,25,0))</f>
        <v/>
      </c>
      <c r="L51" s="76" t="str">
        <f>IF($B51="","",VLOOKUP($B51,'2. Gerenciamento'!$C:$AC,26,0))</f>
        <v/>
      </c>
      <c r="M51" s="76" t="str">
        <f>IF($B51="","",VLOOKUP($B51,'2. Gerenciamento'!$C:$AC,27,0))</f>
        <v/>
      </c>
      <c r="N51" s="16"/>
      <c r="O51" s="15"/>
      <c r="P51" s="15"/>
    </row>
    <row r="52" spans="1:16">
      <c r="A52" s="2"/>
      <c r="B52" s="55"/>
      <c r="C52" s="58" t="str">
        <f>IF($B52="","",VLOOKUP($B52,'2. Gerenciamento'!$C:$H,2,0))</f>
        <v/>
      </c>
      <c r="D52" s="58" t="str">
        <f>IF($B52="","",VLOOKUP($B52,'2. Gerenciamento'!$C:$H,3,0))</f>
        <v/>
      </c>
      <c r="E52" s="58" t="str">
        <f>IF($B52="","",VLOOKUP($B52,'2. Gerenciamento'!$C:$H,4,0))</f>
        <v/>
      </c>
      <c r="F52" s="58" t="str">
        <f>IF($B52="","",VLOOKUP($B52,'2. Gerenciamento'!$C:$H,5,0))</f>
        <v/>
      </c>
      <c r="G52" s="58" t="str">
        <f>IF(B52="","",VLOOKUP(B52,'2. Gerenciamento'!C:T,18,0))</f>
        <v/>
      </c>
      <c r="H52" s="73" t="str">
        <f>IF(B52="","",VLOOKUP(B52,'2. Gerenciamento'!C:AC,21,0))</f>
        <v/>
      </c>
      <c r="I52" s="72" t="str">
        <f>IF($B52="","",VLOOKUP($B52,'2. Gerenciamento'!$C:$AC,23,0))</f>
        <v/>
      </c>
      <c r="J52" s="72" t="str">
        <f>IF($B52="","",VLOOKUP($B52,'2. Gerenciamento'!$C:$AC,24,0))</f>
        <v/>
      </c>
      <c r="K52" s="72" t="str">
        <f>IF($B52="","",VLOOKUP($B52,'2. Gerenciamento'!$C:$AC,25,0))</f>
        <v/>
      </c>
      <c r="L52" s="76" t="str">
        <f>IF($B52="","",VLOOKUP($B52,'2. Gerenciamento'!$C:$AC,26,0))</f>
        <v/>
      </c>
      <c r="M52" s="76" t="str">
        <f>IF($B52="","",VLOOKUP($B52,'2. Gerenciamento'!$C:$AC,27,0))</f>
        <v/>
      </c>
      <c r="N52" s="16"/>
      <c r="O52" s="15"/>
      <c r="P52" s="15"/>
    </row>
    <row r="53" spans="1:16">
      <c r="A53" s="2"/>
      <c r="B53" s="55"/>
      <c r="C53" s="58" t="str">
        <f>IF($B53="","",VLOOKUP($B53,'2. Gerenciamento'!$C:$H,2,0))</f>
        <v/>
      </c>
      <c r="D53" s="58" t="str">
        <f>IF($B53="","",VLOOKUP($B53,'2. Gerenciamento'!$C:$H,3,0))</f>
        <v/>
      </c>
      <c r="E53" s="58" t="str">
        <f>IF($B53="","",VLOOKUP($B53,'2. Gerenciamento'!$C:$H,4,0))</f>
        <v/>
      </c>
      <c r="F53" s="58" t="str">
        <f>IF($B53="","",VLOOKUP($B53,'2. Gerenciamento'!$C:$H,5,0))</f>
        <v/>
      </c>
      <c r="G53" s="58" t="str">
        <f>IF(B53="","",VLOOKUP(B53,'2. Gerenciamento'!C:T,18,0))</f>
        <v/>
      </c>
      <c r="H53" s="73" t="str">
        <f>IF(B53="","",VLOOKUP(B53,'2. Gerenciamento'!C:AC,21,0))</f>
        <v/>
      </c>
      <c r="I53" s="72" t="str">
        <f>IF($B53="","",VLOOKUP($B53,'2. Gerenciamento'!$C:$AC,23,0))</f>
        <v/>
      </c>
      <c r="J53" s="72" t="str">
        <f>IF($B53="","",VLOOKUP($B53,'2. Gerenciamento'!$C:$AC,24,0))</f>
        <v/>
      </c>
      <c r="K53" s="72" t="str">
        <f>IF($B53="","",VLOOKUP($B53,'2. Gerenciamento'!$C:$AC,25,0))</f>
        <v/>
      </c>
      <c r="L53" s="76" t="str">
        <f>IF($B53="","",VLOOKUP($B53,'2. Gerenciamento'!$C:$AC,26,0))</f>
        <v/>
      </c>
      <c r="M53" s="76" t="str">
        <f>IF($B53="","",VLOOKUP($B53,'2. Gerenciamento'!$C:$AC,27,0))</f>
        <v/>
      </c>
      <c r="N53" s="16"/>
      <c r="O53" s="15"/>
      <c r="P53" s="15"/>
    </row>
    <row r="54" spans="1:16">
      <c r="A54" s="2"/>
      <c r="B54" s="55"/>
      <c r="C54" s="58" t="str">
        <f>IF($B54="","",VLOOKUP($B54,'2. Gerenciamento'!$C:$H,2,0))</f>
        <v/>
      </c>
      <c r="D54" s="58" t="str">
        <f>IF($B54="","",VLOOKUP($B54,'2. Gerenciamento'!$C:$H,3,0))</f>
        <v/>
      </c>
      <c r="E54" s="58" t="str">
        <f>IF($B54="","",VLOOKUP($B54,'2. Gerenciamento'!$C:$H,4,0))</f>
        <v/>
      </c>
      <c r="F54" s="58" t="str">
        <f>IF($B54="","",VLOOKUP($B54,'2. Gerenciamento'!$C:$H,5,0))</f>
        <v/>
      </c>
      <c r="G54" s="58" t="str">
        <f>IF(B54="","",VLOOKUP(B54,'2. Gerenciamento'!C:T,18,0))</f>
        <v/>
      </c>
      <c r="H54" s="73" t="str">
        <f>IF(B54="","",VLOOKUP(B54,'2. Gerenciamento'!C:AC,21,0))</f>
        <v/>
      </c>
      <c r="I54" s="72" t="str">
        <f>IF($B54="","",VLOOKUP($B54,'2. Gerenciamento'!$C:$AC,23,0))</f>
        <v/>
      </c>
      <c r="J54" s="72" t="str">
        <f>IF($B54="","",VLOOKUP($B54,'2. Gerenciamento'!$C:$AC,24,0))</f>
        <v/>
      </c>
      <c r="K54" s="72" t="str">
        <f>IF($B54="","",VLOOKUP($B54,'2. Gerenciamento'!$C:$AC,25,0))</f>
        <v/>
      </c>
      <c r="L54" s="76" t="str">
        <f>IF($B54="","",VLOOKUP($B54,'2. Gerenciamento'!$C:$AC,26,0))</f>
        <v/>
      </c>
      <c r="M54" s="76" t="str">
        <f>IF($B54="","",VLOOKUP($B54,'2. Gerenciamento'!$C:$AC,27,0))</f>
        <v/>
      </c>
      <c r="N54" s="16"/>
      <c r="O54" s="15"/>
      <c r="P54" s="15"/>
    </row>
    <row r="55" spans="1:16">
      <c r="A55" s="2"/>
      <c r="B55" s="56"/>
      <c r="C55" s="2"/>
      <c r="D55" s="2"/>
      <c r="E55" s="2"/>
      <c r="F55" s="2"/>
      <c r="G55" s="2"/>
      <c r="H55" s="2"/>
      <c r="I55" s="2"/>
    </row>
  </sheetData>
  <mergeCells count="1">
    <mergeCell ref="B2:P2"/>
  </mergeCells>
  <conditionalFormatting sqref="G4:G54">
    <cfRule type="cellIs" dxfId="14" priority="12" operator="equal">
      <formula>"CRÍTICO"</formula>
    </cfRule>
  </conditionalFormatting>
  <conditionalFormatting sqref="G4:G54">
    <cfRule type="cellIs" dxfId="13" priority="13" operator="equal">
      <formula>"MUITO ALTO"</formula>
    </cfRule>
  </conditionalFormatting>
  <conditionalFormatting sqref="G4:G54">
    <cfRule type="cellIs" dxfId="12" priority="14" operator="equal">
      <formula>"ALTO"</formula>
    </cfRule>
  </conditionalFormatting>
  <conditionalFormatting sqref="G4:G54">
    <cfRule type="cellIs" dxfId="11" priority="15" operator="equal">
      <formula>"MÉDIO"</formula>
    </cfRule>
  </conditionalFormatting>
  <conditionalFormatting sqref="G4:G54">
    <cfRule type="cellIs" dxfId="10" priority="16" operator="equal">
      <formula>"BAIXO"</formula>
    </cfRule>
  </conditionalFormatting>
  <conditionalFormatting sqref="G4:G54">
    <cfRule type="cellIs" dxfId="9" priority="17" operator="equal">
      <formula>"MUITO BAIXO"</formula>
    </cfRule>
  </conditionalFormatting>
  <conditionalFormatting sqref="H4:H1048576">
    <cfRule type="cellIs" dxfId="8" priority="7" operator="equal">
      <formula>"TRANSFERIR/COMPARTILHAR"</formula>
    </cfRule>
    <cfRule type="cellIs" dxfId="7" priority="8" operator="equal">
      <formula>"REDUZIR"</formula>
    </cfRule>
    <cfRule type="cellIs" dxfId="6" priority="9" operator="equal">
      <formula>"ACEITAR"</formula>
    </cfRule>
  </conditionalFormatting>
  <conditionalFormatting sqref="H1 H3:H1048576">
    <cfRule type="cellIs" dxfId="5" priority="6" operator="equal">
      <formula>"EVITAR"</formula>
    </cfRule>
  </conditionalFormatting>
  <conditionalFormatting sqref="N4:N54">
    <cfRule type="cellIs" dxfId="4" priority="1" operator="equal">
      <formula>"Em andamento"</formula>
    </cfRule>
    <cfRule type="cellIs" dxfId="3" priority="2" operator="equal">
      <formula>"Concluído"</formula>
    </cfRule>
    <cfRule type="cellIs" dxfId="2" priority="3" operator="equal">
      <formula>"A iniciar"</formula>
    </cfRule>
    <cfRule type="cellIs" dxfId="1" priority="4" operator="equal">
      <formula>"Descontinuado"</formula>
    </cfRule>
    <cfRule type="cellIs" dxfId="0" priority="5" operator="equal">
      <formula>"Atrasado"</formula>
    </cfRule>
  </conditionalFormatting>
  <dataValidations count="2">
    <dataValidation allowBlank="1" sqref="H4:H54"/>
    <dataValidation allowBlank="1" showDropDown="1" showErrorMessage="1" sqref="O4:P54"/>
  </dataValidations>
  <printOptions horizontalCentered="1"/>
  <pageMargins left="0" right="0" top="0.39370078740157483" bottom="0.39370078740157483" header="0" footer="0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'2. Gerenciamento'!$C$5:$C$54</xm:f>
          </x14:formula1>
          <xm:sqref>B23:B54</xm:sqref>
        </x14:dataValidation>
        <x14:dataValidation type="list" allowBlank="1" showInputMessage="1" showErrorMessage="1">
          <x14:formula1>
            <xm:f>Apoio!$Z$11:$Z$15</xm:f>
          </x14:formula1>
          <xm:sqref>N4:N54</xm:sqref>
        </x14:dataValidation>
        <x14:dataValidation type="list" allowBlank="1" showInputMessage="1" showErrorMessage="1">
          <x14:formula1>
            <xm:f>'2. Gerenciamento'!$C$5:$C$54</xm:f>
          </x14:formula1>
          <xm:sqref>B4:B22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Z613"/>
  <sheetViews>
    <sheetView showGridLines="0" zoomScaleNormal="100" workbookViewId="0">
      <pane ySplit="4" topLeftCell="A14" activePane="bottomLeft" state="frozen"/>
      <selection pane="bottomLeft" activeCell="Y2" sqref="Y2"/>
    </sheetView>
  </sheetViews>
  <sheetFormatPr defaultColWidth="12.5703125" defaultRowHeight="15" customHeight="1" outlineLevelCol="1"/>
  <cols>
    <col min="1" max="1" width="7" style="85" customWidth="1" collapsed="1"/>
    <col min="2" max="2" width="28.85546875" style="85" hidden="1" customWidth="1" outlineLevel="1"/>
    <col min="3" max="3" width="42.7109375" style="85" hidden="1" customWidth="1" outlineLevel="1"/>
    <col min="4" max="4" width="13.7109375" style="85" hidden="1" customWidth="1" outlineLevel="1"/>
    <col min="5" max="5" width="11.140625" style="85" hidden="1" customWidth="1" outlineLevel="1"/>
    <col min="6" max="6" width="22.5703125" style="85" hidden="1" customWidth="1" outlineLevel="1"/>
    <col min="7" max="7" width="5.85546875" style="85" customWidth="1" collapsed="1"/>
    <col min="8" max="8" width="6.28515625" style="85" hidden="1" customWidth="1" outlineLevel="1"/>
    <col min="9" max="9" width="11.140625" style="85" hidden="1" customWidth="1" outlineLevel="1"/>
    <col min="10" max="10" width="9.140625" style="85" hidden="1" customWidth="1" outlineLevel="1"/>
    <col min="11" max="14" width="10.42578125" style="85" hidden="1" customWidth="1" outlineLevel="1"/>
    <col min="15" max="16" width="9.42578125" style="85" hidden="1" customWidth="1" outlineLevel="1"/>
    <col min="17" max="17" width="7" style="85" customWidth="1" collapsed="1"/>
    <col min="18" max="18" width="29.42578125" style="85" hidden="1" customWidth="1" outlineLevel="1"/>
    <col min="19" max="19" width="24.7109375" style="85" hidden="1" customWidth="1" outlineLevel="1"/>
    <col min="20" max="22" width="8.85546875" style="85" hidden="1" customWidth="1" outlineLevel="1"/>
    <col min="23" max="23" width="12" style="85" hidden="1" customWidth="1" outlineLevel="1"/>
    <col min="24" max="24" width="8.140625" style="85" hidden="1" customWidth="1" outlineLevel="1"/>
    <col min="25" max="25" width="5.5703125" style="85" customWidth="1" collapsed="1"/>
    <col min="26" max="26" width="14.7109375" style="85" hidden="1" customWidth="1" outlineLevel="1"/>
    <col min="27" max="16384" width="12.5703125" style="85"/>
  </cols>
  <sheetData>
    <row r="1" spans="1:26" s="176" customFormat="1" ht="81" customHeight="1">
      <c r="A1" s="175" t="s">
        <v>153</v>
      </c>
      <c r="B1" s="252" t="s">
        <v>15</v>
      </c>
      <c r="C1" s="253"/>
      <c r="D1" s="253"/>
      <c r="E1" s="253"/>
      <c r="F1" s="253"/>
      <c r="G1" s="175" t="s">
        <v>154</v>
      </c>
      <c r="H1" s="254" t="s">
        <v>16</v>
      </c>
      <c r="I1" s="253"/>
      <c r="J1" s="253"/>
      <c r="K1" s="253"/>
      <c r="L1" s="253"/>
      <c r="M1" s="253"/>
      <c r="N1" s="253"/>
      <c r="O1" s="253"/>
      <c r="P1" s="253"/>
      <c r="Q1" s="175" t="s">
        <v>155</v>
      </c>
      <c r="R1" s="255" t="s">
        <v>17</v>
      </c>
      <c r="S1" s="256"/>
      <c r="T1" s="256"/>
      <c r="U1" s="256"/>
      <c r="V1" s="256"/>
      <c r="W1" s="256"/>
      <c r="X1" s="256"/>
      <c r="Y1" s="175" t="s">
        <v>157</v>
      </c>
    </row>
    <row r="2" spans="1:26" ht="1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6" ht="45" customHeight="1" thickBot="1">
      <c r="A3" s="86"/>
      <c r="B3" s="257" t="s">
        <v>2</v>
      </c>
      <c r="C3" s="258"/>
      <c r="D3" s="258"/>
      <c r="E3" s="258"/>
      <c r="F3" s="259"/>
      <c r="G3" s="86"/>
      <c r="H3" s="240" t="s">
        <v>18</v>
      </c>
      <c r="I3" s="241"/>
      <c r="J3" s="241"/>
      <c r="K3" s="241"/>
      <c r="L3" s="241"/>
      <c r="M3" s="241"/>
      <c r="N3" s="241"/>
      <c r="O3" s="241"/>
      <c r="P3" s="242"/>
      <c r="Q3" s="86"/>
      <c r="R3" s="260" t="s">
        <v>19</v>
      </c>
      <c r="S3" s="243" t="s">
        <v>20</v>
      </c>
      <c r="T3" s="241"/>
      <c r="U3" s="241"/>
      <c r="V3" s="241"/>
      <c r="W3" s="241"/>
      <c r="X3" s="242"/>
    </row>
    <row r="4" spans="1:26" ht="45" customHeight="1" thickBot="1">
      <c r="A4" s="86"/>
      <c r="B4" s="87" t="s">
        <v>3</v>
      </c>
      <c r="C4" s="88" t="s">
        <v>1</v>
      </c>
      <c r="D4" s="89" t="s">
        <v>21</v>
      </c>
      <c r="E4" s="89" t="s">
        <v>22</v>
      </c>
      <c r="F4" s="90" t="s">
        <v>156</v>
      </c>
      <c r="G4" s="86"/>
      <c r="H4" s="91" t="s">
        <v>23</v>
      </c>
      <c r="I4" s="244" t="s">
        <v>11</v>
      </c>
      <c r="J4" s="242"/>
      <c r="K4" s="244" t="s">
        <v>1</v>
      </c>
      <c r="L4" s="241"/>
      <c r="M4" s="241"/>
      <c r="N4" s="241"/>
      <c r="O4" s="241"/>
      <c r="P4" s="242"/>
      <c r="Q4" s="86"/>
      <c r="R4" s="261"/>
      <c r="S4" s="92" t="s">
        <v>27</v>
      </c>
      <c r="T4" s="93" t="s">
        <v>33</v>
      </c>
      <c r="U4" s="94" t="s">
        <v>34</v>
      </c>
      <c r="V4" s="95" t="s">
        <v>31</v>
      </c>
      <c r="W4" s="96" t="s">
        <v>25</v>
      </c>
      <c r="X4" s="97" t="s">
        <v>126</v>
      </c>
    </row>
    <row r="5" spans="1:26" ht="51" customHeight="1" thickBot="1">
      <c r="A5" s="86"/>
      <c r="B5" s="98" t="s">
        <v>24</v>
      </c>
      <c r="C5" s="99" t="s">
        <v>70</v>
      </c>
      <c r="D5" s="100" t="s">
        <v>25</v>
      </c>
      <c r="E5" s="100">
        <v>1</v>
      </c>
      <c r="F5" s="101">
        <v>0</v>
      </c>
      <c r="G5" s="86"/>
      <c r="H5" s="102">
        <v>1</v>
      </c>
      <c r="I5" s="245" t="s">
        <v>26</v>
      </c>
      <c r="J5" s="249"/>
      <c r="K5" s="245" t="s">
        <v>75</v>
      </c>
      <c r="L5" s="262"/>
      <c r="M5" s="262"/>
      <c r="N5" s="262"/>
      <c r="O5" s="262"/>
      <c r="P5" s="263"/>
      <c r="Q5" s="86"/>
      <c r="R5" s="103" t="s">
        <v>27</v>
      </c>
      <c r="S5" s="104" t="s">
        <v>28</v>
      </c>
      <c r="T5" s="105" t="s">
        <v>29</v>
      </c>
      <c r="U5" s="106" t="s">
        <v>29</v>
      </c>
      <c r="V5" s="106" t="s">
        <v>29</v>
      </c>
      <c r="W5" s="106" t="s">
        <v>29</v>
      </c>
      <c r="X5" s="107" t="s">
        <v>29</v>
      </c>
      <c r="Y5" s="108"/>
    </row>
    <row r="6" spans="1:26" ht="39" thickBot="1">
      <c r="A6" s="86"/>
      <c r="B6" s="109" t="s">
        <v>30</v>
      </c>
      <c r="C6" s="110" t="s">
        <v>71</v>
      </c>
      <c r="D6" s="111" t="s">
        <v>31</v>
      </c>
      <c r="E6" s="111">
        <v>0.8</v>
      </c>
      <c r="F6" s="112">
        <v>0.2</v>
      </c>
      <c r="G6" s="86"/>
      <c r="H6" s="113">
        <v>2</v>
      </c>
      <c r="I6" s="236" t="s">
        <v>32</v>
      </c>
      <c r="J6" s="250"/>
      <c r="K6" s="236" t="s">
        <v>76</v>
      </c>
      <c r="L6" s="234"/>
      <c r="M6" s="234"/>
      <c r="N6" s="234"/>
      <c r="O6" s="234"/>
      <c r="P6" s="235"/>
      <c r="Q6" s="86"/>
      <c r="R6" s="114" t="s">
        <v>33</v>
      </c>
      <c r="S6" s="115" t="s">
        <v>28</v>
      </c>
      <c r="T6" s="116" t="s">
        <v>28</v>
      </c>
      <c r="U6" s="117" t="s">
        <v>29</v>
      </c>
      <c r="V6" s="118" t="s">
        <v>29</v>
      </c>
      <c r="W6" s="118" t="s">
        <v>29</v>
      </c>
      <c r="X6" s="119" t="s">
        <v>29</v>
      </c>
    </row>
    <row r="7" spans="1:26" ht="39" thickBot="1">
      <c r="A7" s="86"/>
      <c r="B7" s="120" t="s">
        <v>5</v>
      </c>
      <c r="C7" s="110" t="s">
        <v>74</v>
      </c>
      <c r="D7" s="111" t="s">
        <v>34</v>
      </c>
      <c r="E7" s="111">
        <v>0.6</v>
      </c>
      <c r="F7" s="112">
        <v>0.4</v>
      </c>
      <c r="G7" s="86"/>
      <c r="H7" s="113">
        <v>5</v>
      </c>
      <c r="I7" s="236" t="s">
        <v>35</v>
      </c>
      <c r="J7" s="250"/>
      <c r="K7" s="236" t="s">
        <v>77</v>
      </c>
      <c r="L7" s="234"/>
      <c r="M7" s="234"/>
      <c r="N7" s="234"/>
      <c r="O7" s="234"/>
      <c r="P7" s="235"/>
      <c r="Q7" s="86"/>
      <c r="R7" s="121" t="s">
        <v>34</v>
      </c>
      <c r="S7" s="115" t="s">
        <v>28</v>
      </c>
      <c r="T7" s="122" t="s">
        <v>28</v>
      </c>
      <c r="U7" s="123" t="s">
        <v>28</v>
      </c>
      <c r="V7" s="118" t="s">
        <v>29</v>
      </c>
      <c r="W7" s="118" t="s">
        <v>29</v>
      </c>
      <c r="X7" s="119" t="s">
        <v>29</v>
      </c>
    </row>
    <row r="8" spans="1:26" ht="39" thickBot="1">
      <c r="A8" s="86"/>
      <c r="B8" s="124" t="s">
        <v>36</v>
      </c>
      <c r="C8" s="110" t="s">
        <v>72</v>
      </c>
      <c r="D8" s="111" t="s">
        <v>33</v>
      </c>
      <c r="E8" s="111">
        <v>0.4</v>
      </c>
      <c r="F8" s="112">
        <v>0.6</v>
      </c>
      <c r="G8" s="86"/>
      <c r="H8" s="113">
        <v>8</v>
      </c>
      <c r="I8" s="236" t="s">
        <v>37</v>
      </c>
      <c r="J8" s="250"/>
      <c r="K8" s="236" t="s">
        <v>78</v>
      </c>
      <c r="L8" s="234"/>
      <c r="M8" s="234"/>
      <c r="N8" s="234"/>
      <c r="O8" s="234"/>
      <c r="P8" s="235"/>
      <c r="Q8" s="86"/>
      <c r="R8" s="125" t="s">
        <v>31</v>
      </c>
      <c r="S8" s="115" t="s">
        <v>28</v>
      </c>
      <c r="T8" s="122" t="s">
        <v>28</v>
      </c>
      <c r="U8" s="126" t="s">
        <v>28</v>
      </c>
      <c r="V8" s="127" t="s">
        <v>28</v>
      </c>
      <c r="W8" s="118" t="s">
        <v>29</v>
      </c>
      <c r="X8" s="119" t="s">
        <v>29</v>
      </c>
    </row>
    <row r="9" spans="1:26" ht="26.25" thickBot="1">
      <c r="A9" s="86"/>
      <c r="B9" s="128" t="s">
        <v>38</v>
      </c>
      <c r="C9" s="129" t="s">
        <v>73</v>
      </c>
      <c r="D9" s="130" t="s">
        <v>27</v>
      </c>
      <c r="E9" s="130">
        <v>0.2</v>
      </c>
      <c r="F9" s="131">
        <v>0.8</v>
      </c>
      <c r="G9" s="86"/>
      <c r="H9" s="132">
        <v>10</v>
      </c>
      <c r="I9" s="237" t="s">
        <v>39</v>
      </c>
      <c r="J9" s="251"/>
      <c r="K9" s="237" t="s">
        <v>79</v>
      </c>
      <c r="L9" s="238"/>
      <c r="M9" s="238"/>
      <c r="N9" s="238"/>
      <c r="O9" s="238"/>
      <c r="P9" s="239"/>
      <c r="Q9" s="86"/>
      <c r="R9" s="133" t="s">
        <v>25</v>
      </c>
      <c r="S9" s="134" t="s">
        <v>28</v>
      </c>
      <c r="T9" s="135" t="s">
        <v>28</v>
      </c>
      <c r="U9" s="136" t="s">
        <v>28</v>
      </c>
      <c r="V9" s="137" t="s">
        <v>28</v>
      </c>
      <c r="W9" s="138" t="s">
        <v>28</v>
      </c>
      <c r="X9" s="139" t="s">
        <v>29</v>
      </c>
    </row>
    <row r="10" spans="1:26" ht="13.5" thickBot="1">
      <c r="A10" s="86"/>
      <c r="B10" s="140"/>
      <c r="C10" s="141"/>
      <c r="D10" s="140"/>
      <c r="E10" s="140"/>
      <c r="F10" s="140"/>
      <c r="G10" s="86"/>
      <c r="H10" s="140"/>
      <c r="I10" s="140"/>
      <c r="J10" s="140"/>
      <c r="K10" s="140"/>
      <c r="L10" s="140"/>
      <c r="M10" s="140"/>
      <c r="N10" s="140"/>
      <c r="O10" s="140"/>
      <c r="P10" s="140"/>
      <c r="Q10" s="86"/>
      <c r="R10" s="140"/>
      <c r="S10" s="140"/>
      <c r="T10" s="140"/>
      <c r="U10" s="140"/>
      <c r="V10" s="140"/>
      <c r="W10" s="140"/>
      <c r="X10" s="140"/>
      <c r="Z10" s="108" t="s">
        <v>140</v>
      </c>
    </row>
    <row r="11" spans="1:26" ht="13.5" thickBot="1">
      <c r="A11" s="86"/>
      <c r="B11" s="140"/>
      <c r="C11" s="142"/>
      <c r="D11" s="140"/>
      <c r="E11" s="140"/>
      <c r="F11" s="140"/>
      <c r="G11" s="86"/>
      <c r="H11" s="240" t="s">
        <v>40</v>
      </c>
      <c r="I11" s="241"/>
      <c r="J11" s="241"/>
      <c r="K11" s="241"/>
      <c r="L11" s="241"/>
      <c r="M11" s="241"/>
      <c r="N11" s="241"/>
      <c r="O11" s="241"/>
      <c r="P11" s="242"/>
      <c r="Q11" s="86"/>
      <c r="R11" s="143" t="s">
        <v>19</v>
      </c>
      <c r="S11" s="243" t="s">
        <v>41</v>
      </c>
      <c r="T11" s="241"/>
      <c r="U11" s="241"/>
      <c r="V11" s="241"/>
      <c r="W11" s="241"/>
      <c r="X11" s="242"/>
      <c r="Z11" s="85" t="s">
        <v>141</v>
      </c>
    </row>
    <row r="12" spans="1:26" ht="13.5" thickBot="1">
      <c r="A12" s="86"/>
      <c r="B12" s="140"/>
      <c r="C12" s="140"/>
      <c r="D12" s="140"/>
      <c r="E12" s="140"/>
      <c r="F12" s="140"/>
      <c r="G12" s="86"/>
      <c r="H12" s="91" t="s">
        <v>23</v>
      </c>
      <c r="I12" s="244" t="s">
        <v>6</v>
      </c>
      <c r="J12" s="242"/>
      <c r="K12" s="244" t="s">
        <v>1</v>
      </c>
      <c r="L12" s="241"/>
      <c r="M12" s="241"/>
      <c r="N12" s="241"/>
      <c r="O12" s="241"/>
      <c r="P12" s="242"/>
      <c r="Q12" s="86"/>
      <c r="R12" s="103" t="s">
        <v>27</v>
      </c>
      <c r="S12" s="230" t="s">
        <v>42</v>
      </c>
      <c r="T12" s="231"/>
      <c r="U12" s="231"/>
      <c r="V12" s="231"/>
      <c r="W12" s="231"/>
      <c r="X12" s="232"/>
      <c r="Z12" s="85" t="s">
        <v>142</v>
      </c>
    </row>
    <row r="13" spans="1:26" ht="13.5" thickBot="1">
      <c r="A13" s="86"/>
      <c r="B13" s="140"/>
      <c r="C13" s="140"/>
      <c r="D13" s="140"/>
      <c r="E13" s="140"/>
      <c r="F13" s="140"/>
      <c r="G13" s="86"/>
      <c r="H13" s="144">
        <v>1</v>
      </c>
      <c r="I13" s="248" t="s">
        <v>27</v>
      </c>
      <c r="J13" s="249"/>
      <c r="K13" s="245" t="s">
        <v>80</v>
      </c>
      <c r="L13" s="246"/>
      <c r="M13" s="246"/>
      <c r="N13" s="246"/>
      <c r="O13" s="246"/>
      <c r="P13" s="247"/>
      <c r="Q13" s="86"/>
      <c r="R13" s="114" t="s">
        <v>33</v>
      </c>
      <c r="S13" s="233" t="s">
        <v>43</v>
      </c>
      <c r="T13" s="234"/>
      <c r="U13" s="234"/>
      <c r="V13" s="234"/>
      <c r="W13" s="234"/>
      <c r="X13" s="235"/>
      <c r="Z13" s="85" t="s">
        <v>143</v>
      </c>
    </row>
    <row r="14" spans="1:26" ht="13.5" thickBot="1">
      <c r="A14" s="86"/>
      <c r="B14" s="140"/>
      <c r="C14" s="140"/>
      <c r="D14" s="140"/>
      <c r="E14" s="140"/>
      <c r="F14" s="140"/>
      <c r="G14" s="86"/>
      <c r="H14" s="145">
        <v>2</v>
      </c>
      <c r="I14" s="275" t="s">
        <v>33</v>
      </c>
      <c r="J14" s="250"/>
      <c r="K14" s="236" t="s">
        <v>81</v>
      </c>
      <c r="L14" s="266"/>
      <c r="M14" s="266"/>
      <c r="N14" s="266"/>
      <c r="O14" s="266"/>
      <c r="P14" s="267"/>
      <c r="Q14" s="86"/>
      <c r="R14" s="121" t="s">
        <v>34</v>
      </c>
      <c r="S14" s="273" t="s">
        <v>44</v>
      </c>
      <c r="T14" s="234"/>
      <c r="U14" s="234"/>
      <c r="V14" s="234"/>
      <c r="W14" s="234"/>
      <c r="X14" s="235"/>
      <c r="Z14" s="85" t="s">
        <v>144</v>
      </c>
    </row>
    <row r="15" spans="1:26" ht="13.5" thickBot="1">
      <c r="A15" s="86"/>
      <c r="B15" s="140"/>
      <c r="C15" s="140"/>
      <c r="D15" s="140"/>
      <c r="E15" s="140"/>
      <c r="F15" s="140"/>
      <c r="G15" s="86"/>
      <c r="H15" s="145">
        <v>5</v>
      </c>
      <c r="I15" s="275" t="s">
        <v>34</v>
      </c>
      <c r="J15" s="250"/>
      <c r="K15" s="236" t="s">
        <v>82</v>
      </c>
      <c r="L15" s="266"/>
      <c r="M15" s="266"/>
      <c r="N15" s="266"/>
      <c r="O15" s="266"/>
      <c r="P15" s="267"/>
      <c r="Q15" s="86"/>
      <c r="R15" s="125" t="s">
        <v>31</v>
      </c>
      <c r="S15" s="274" t="s">
        <v>45</v>
      </c>
      <c r="T15" s="234"/>
      <c r="U15" s="234"/>
      <c r="V15" s="234"/>
      <c r="W15" s="234"/>
      <c r="X15" s="235"/>
      <c r="Z15" s="85" t="s">
        <v>145</v>
      </c>
    </row>
    <row r="16" spans="1:26" ht="45" customHeight="1" thickBot="1">
      <c r="A16" s="86"/>
      <c r="B16" s="140"/>
      <c r="C16" s="140"/>
      <c r="D16" s="140"/>
      <c r="E16" s="140"/>
      <c r="F16" s="140"/>
      <c r="G16" s="86"/>
      <c r="H16" s="145">
        <v>8</v>
      </c>
      <c r="I16" s="275" t="s">
        <v>31</v>
      </c>
      <c r="J16" s="250"/>
      <c r="K16" s="236" t="s">
        <v>83</v>
      </c>
      <c r="L16" s="266"/>
      <c r="M16" s="266"/>
      <c r="N16" s="266"/>
      <c r="O16" s="266"/>
      <c r="P16" s="267"/>
      <c r="Q16" s="86"/>
      <c r="R16" s="133" t="s">
        <v>25</v>
      </c>
      <c r="S16" s="276" t="s">
        <v>87</v>
      </c>
      <c r="T16" s="238"/>
      <c r="U16" s="238"/>
      <c r="V16" s="238"/>
      <c r="W16" s="238"/>
      <c r="X16" s="239"/>
    </row>
    <row r="17" spans="1:24" ht="45" customHeight="1" thickBot="1">
      <c r="A17" s="86"/>
      <c r="B17" s="140"/>
      <c r="C17" s="140"/>
      <c r="D17" s="140"/>
      <c r="E17" s="140"/>
      <c r="F17" s="140"/>
      <c r="G17" s="86"/>
      <c r="H17" s="146">
        <v>10</v>
      </c>
      <c r="I17" s="268" t="s">
        <v>25</v>
      </c>
      <c r="J17" s="251"/>
      <c r="K17" s="237" t="s">
        <v>84</v>
      </c>
      <c r="L17" s="269"/>
      <c r="M17" s="269"/>
      <c r="N17" s="269"/>
      <c r="O17" s="269"/>
      <c r="P17" s="270"/>
      <c r="Q17" s="86"/>
      <c r="R17" s="140"/>
      <c r="S17" s="140"/>
      <c r="T17" s="140"/>
      <c r="U17" s="140"/>
      <c r="V17" s="140"/>
      <c r="W17" s="140"/>
      <c r="X17" s="140"/>
    </row>
    <row r="18" spans="1:24" ht="45" customHeight="1" thickBot="1">
      <c r="A18" s="86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86"/>
      <c r="R18" s="277" t="s">
        <v>46</v>
      </c>
      <c r="S18" s="140"/>
      <c r="T18" s="140"/>
      <c r="U18" s="140"/>
      <c r="V18" s="140"/>
      <c r="W18" s="140"/>
      <c r="X18" s="140"/>
    </row>
    <row r="19" spans="1:24" ht="45" customHeight="1" thickBot="1">
      <c r="A19" s="86"/>
      <c r="B19" s="140"/>
      <c r="C19" s="140"/>
      <c r="D19" s="140"/>
      <c r="E19" s="140"/>
      <c r="F19" s="140"/>
      <c r="G19" s="140"/>
      <c r="H19" s="240" t="s">
        <v>20</v>
      </c>
      <c r="I19" s="241"/>
      <c r="J19" s="241"/>
      <c r="K19" s="241"/>
      <c r="L19" s="241"/>
      <c r="M19" s="241"/>
      <c r="N19" s="242"/>
      <c r="O19" s="140"/>
      <c r="P19" s="140"/>
      <c r="Q19" s="86"/>
      <c r="R19" s="261"/>
      <c r="S19" s="140"/>
      <c r="T19" s="140"/>
      <c r="U19" s="140"/>
      <c r="V19" s="140"/>
      <c r="W19" s="140"/>
      <c r="X19" s="140"/>
    </row>
    <row r="20" spans="1:24" ht="63" customHeight="1" thickBot="1">
      <c r="A20" s="86"/>
      <c r="B20" s="140"/>
      <c r="C20" s="140"/>
      <c r="D20" s="140"/>
      <c r="E20" s="140"/>
      <c r="F20" s="140"/>
      <c r="G20" s="140"/>
      <c r="H20" s="244" t="s">
        <v>20</v>
      </c>
      <c r="I20" s="241"/>
      <c r="J20" s="242"/>
      <c r="K20" s="278" t="s">
        <v>47</v>
      </c>
      <c r="L20" s="242"/>
      <c r="M20" s="244" t="s">
        <v>48</v>
      </c>
      <c r="N20" s="242"/>
      <c r="O20" s="140"/>
      <c r="P20" s="140"/>
      <c r="Q20" s="86"/>
      <c r="R20" s="147" t="s">
        <v>49</v>
      </c>
      <c r="S20" s="148" t="s">
        <v>119</v>
      </c>
      <c r="T20" s="140"/>
      <c r="U20" s="140"/>
      <c r="V20" s="140"/>
      <c r="W20" s="140"/>
      <c r="X20" s="140"/>
    </row>
    <row r="21" spans="1:24" ht="45" customHeight="1" thickBot="1">
      <c r="A21" s="86"/>
      <c r="B21" s="140"/>
      <c r="C21" s="140"/>
      <c r="D21" s="140"/>
      <c r="E21" s="140"/>
      <c r="F21" s="140"/>
      <c r="G21" s="140"/>
      <c r="H21" s="272" t="s">
        <v>27</v>
      </c>
      <c r="I21" s="241"/>
      <c r="J21" s="242"/>
      <c r="K21" s="271">
        <v>0</v>
      </c>
      <c r="L21" s="249"/>
      <c r="M21" s="245">
        <v>2</v>
      </c>
      <c r="N21" s="263"/>
      <c r="O21" s="140"/>
      <c r="P21" s="140"/>
      <c r="Q21" s="86"/>
      <c r="R21" s="149" t="s">
        <v>124</v>
      </c>
      <c r="S21" s="148" t="s">
        <v>122</v>
      </c>
      <c r="T21" s="140"/>
      <c r="U21" s="140"/>
      <c r="V21" s="140"/>
      <c r="W21" s="140"/>
      <c r="X21" s="140"/>
    </row>
    <row r="22" spans="1:24" ht="39" thickBot="1">
      <c r="A22" s="86"/>
      <c r="B22" s="140"/>
      <c r="C22" s="140"/>
      <c r="D22" s="140"/>
      <c r="E22" s="140"/>
      <c r="F22" s="140"/>
      <c r="G22" s="140"/>
      <c r="H22" s="264" t="s">
        <v>33</v>
      </c>
      <c r="I22" s="241"/>
      <c r="J22" s="242"/>
      <c r="K22" s="265">
        <f t="shared" ref="K22:K26" si="0">M21</f>
        <v>2</v>
      </c>
      <c r="L22" s="250"/>
      <c r="M22" s="236">
        <v>9</v>
      </c>
      <c r="N22" s="235"/>
      <c r="O22" s="140"/>
      <c r="P22" s="140"/>
      <c r="Q22" s="86"/>
      <c r="R22" s="150" t="s">
        <v>123</v>
      </c>
      <c r="S22" s="148" t="s">
        <v>120</v>
      </c>
      <c r="T22" s="140"/>
      <c r="U22" s="140"/>
      <c r="V22" s="140"/>
      <c r="W22" s="140"/>
      <c r="X22" s="140"/>
    </row>
    <row r="23" spans="1:24" ht="45" customHeight="1" thickBot="1">
      <c r="A23" s="86"/>
      <c r="B23" s="140"/>
      <c r="C23" s="140"/>
      <c r="D23" s="140"/>
      <c r="E23" s="140"/>
      <c r="F23" s="140"/>
      <c r="G23" s="140"/>
      <c r="H23" s="279" t="s">
        <v>34</v>
      </c>
      <c r="I23" s="241"/>
      <c r="J23" s="242"/>
      <c r="K23" s="265">
        <f t="shared" si="0"/>
        <v>9</v>
      </c>
      <c r="L23" s="250"/>
      <c r="M23" s="236">
        <v>27</v>
      </c>
      <c r="N23" s="235"/>
      <c r="O23" s="140"/>
      <c r="P23" s="140"/>
      <c r="Q23" s="86"/>
      <c r="R23" s="151" t="s">
        <v>28</v>
      </c>
      <c r="S23" s="148" t="s">
        <v>121</v>
      </c>
      <c r="T23" s="140"/>
      <c r="U23" s="140"/>
      <c r="V23" s="140"/>
      <c r="W23" s="140"/>
      <c r="X23" s="140"/>
    </row>
    <row r="24" spans="1:24" ht="45" customHeight="1" thickBot="1">
      <c r="A24" s="86"/>
      <c r="B24" s="140"/>
      <c r="C24" s="140"/>
      <c r="D24" s="140"/>
      <c r="E24" s="140"/>
      <c r="F24" s="140"/>
      <c r="G24" s="140"/>
      <c r="H24" s="280" t="s">
        <v>31</v>
      </c>
      <c r="I24" s="241"/>
      <c r="J24" s="242"/>
      <c r="K24" s="265">
        <f t="shared" si="0"/>
        <v>27</v>
      </c>
      <c r="L24" s="250"/>
      <c r="M24" s="236">
        <v>60</v>
      </c>
      <c r="N24" s="235"/>
      <c r="O24" s="140"/>
      <c r="P24" s="140"/>
      <c r="Q24" s="86"/>
      <c r="R24" s="140"/>
      <c r="S24" s="140"/>
      <c r="T24" s="140"/>
      <c r="U24" s="140"/>
      <c r="V24" s="140"/>
      <c r="W24" s="140"/>
      <c r="X24" s="140"/>
    </row>
    <row r="25" spans="1:24" ht="45" customHeight="1" thickBot="1">
      <c r="A25" s="86"/>
      <c r="B25" s="140"/>
      <c r="C25" s="140"/>
      <c r="D25" s="140"/>
      <c r="E25" s="140"/>
      <c r="F25" s="140"/>
      <c r="G25" s="140"/>
      <c r="H25" s="286" t="s">
        <v>25</v>
      </c>
      <c r="I25" s="241"/>
      <c r="J25" s="242"/>
      <c r="K25" s="265">
        <f t="shared" si="0"/>
        <v>60</v>
      </c>
      <c r="L25" s="250"/>
      <c r="M25" s="236">
        <v>80</v>
      </c>
      <c r="N25" s="235"/>
      <c r="O25" s="140"/>
      <c r="P25" s="140"/>
      <c r="Q25" s="86"/>
      <c r="R25" s="277" t="s">
        <v>89</v>
      </c>
      <c r="S25" s="140"/>
      <c r="T25" s="140"/>
      <c r="U25" s="140"/>
      <c r="V25" s="140"/>
      <c r="W25" s="140"/>
      <c r="X25" s="140"/>
    </row>
    <row r="26" spans="1:24" ht="45" customHeight="1" thickBot="1">
      <c r="A26" s="86"/>
      <c r="B26" s="140"/>
      <c r="C26" s="140"/>
      <c r="D26" s="140"/>
      <c r="E26" s="140"/>
      <c r="F26" s="140"/>
      <c r="G26" s="140"/>
      <c r="H26" s="287" t="s">
        <v>126</v>
      </c>
      <c r="I26" s="241"/>
      <c r="J26" s="242"/>
      <c r="K26" s="288">
        <f t="shared" si="0"/>
        <v>80</v>
      </c>
      <c r="L26" s="251"/>
      <c r="M26" s="237" t="s">
        <v>51</v>
      </c>
      <c r="N26" s="239"/>
      <c r="O26" s="140"/>
      <c r="P26" s="140"/>
      <c r="Q26" s="86"/>
      <c r="R26" s="261"/>
      <c r="S26" s="140"/>
      <c r="T26" s="140"/>
      <c r="U26" s="140"/>
      <c r="V26" s="140"/>
      <c r="W26" s="140"/>
      <c r="X26" s="140"/>
    </row>
    <row r="27" spans="1:24" ht="45" customHeight="1" thickBot="1">
      <c r="A27" s="86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86"/>
      <c r="R27" s="147" t="s">
        <v>90</v>
      </c>
      <c r="S27" s="140"/>
      <c r="T27" s="140"/>
      <c r="U27" s="140"/>
      <c r="V27" s="140"/>
      <c r="W27" s="140"/>
      <c r="X27" s="140"/>
    </row>
    <row r="28" spans="1:24" ht="45" customHeight="1" thickBot="1">
      <c r="A28" s="86"/>
      <c r="B28" s="140"/>
      <c r="C28" s="140"/>
      <c r="D28" s="140"/>
      <c r="E28" s="140"/>
      <c r="F28" s="140"/>
      <c r="G28" s="140"/>
      <c r="H28" s="240" t="s">
        <v>52</v>
      </c>
      <c r="I28" s="241"/>
      <c r="J28" s="241"/>
      <c r="K28" s="241"/>
      <c r="L28" s="241"/>
      <c r="M28" s="242"/>
      <c r="N28" s="140"/>
      <c r="O28" s="140"/>
      <c r="P28" s="140"/>
      <c r="Q28" s="86"/>
      <c r="R28" s="152" t="s">
        <v>91</v>
      </c>
      <c r="S28" s="140"/>
      <c r="T28" s="140"/>
      <c r="U28" s="140"/>
      <c r="V28" s="140"/>
      <c r="W28" s="140"/>
      <c r="X28" s="140"/>
    </row>
    <row r="29" spans="1:24" ht="45" customHeight="1" thickBot="1">
      <c r="A29" s="86"/>
      <c r="B29" s="140"/>
      <c r="C29" s="140"/>
      <c r="D29" s="140"/>
      <c r="E29" s="140"/>
      <c r="F29" s="140"/>
      <c r="G29" s="140"/>
      <c r="H29" s="281" t="s">
        <v>6</v>
      </c>
      <c r="I29" s="153" t="s">
        <v>53</v>
      </c>
      <c r="J29" s="154" t="s">
        <v>54</v>
      </c>
      <c r="K29" s="155" t="s">
        <v>55</v>
      </c>
      <c r="L29" s="156" t="s">
        <v>56</v>
      </c>
      <c r="M29" s="157" t="s">
        <v>57</v>
      </c>
      <c r="N29" s="140"/>
      <c r="O29" s="140"/>
      <c r="P29" s="140"/>
      <c r="Q29" s="86"/>
      <c r="R29" s="158" t="s">
        <v>92</v>
      </c>
      <c r="S29" s="140"/>
      <c r="T29" s="140"/>
      <c r="U29" s="140"/>
      <c r="V29" s="140"/>
      <c r="W29" s="140"/>
      <c r="X29" s="140"/>
    </row>
    <row r="30" spans="1:24" ht="51.75" thickBot="1">
      <c r="A30" s="86"/>
      <c r="B30" s="140"/>
      <c r="C30" s="140"/>
      <c r="D30" s="140"/>
      <c r="E30" s="140"/>
      <c r="F30" s="140"/>
      <c r="G30" s="140"/>
      <c r="H30" s="282"/>
      <c r="I30" s="159" t="s">
        <v>58</v>
      </c>
      <c r="J30" s="160" t="s">
        <v>59</v>
      </c>
      <c r="K30" s="161" t="s">
        <v>60</v>
      </c>
      <c r="L30" s="162" t="s">
        <v>61</v>
      </c>
      <c r="M30" s="163" t="s">
        <v>56</v>
      </c>
      <c r="N30" s="140"/>
      <c r="O30" s="140"/>
      <c r="P30" s="140"/>
      <c r="Q30" s="86"/>
      <c r="R30" s="140"/>
      <c r="S30" s="140"/>
      <c r="T30" s="140"/>
      <c r="U30" s="140"/>
      <c r="V30" s="140"/>
      <c r="W30" s="140"/>
      <c r="X30" s="140"/>
    </row>
    <row r="31" spans="1:24" ht="45" customHeight="1" thickBot="1">
      <c r="A31" s="86"/>
      <c r="B31" s="140"/>
      <c r="C31" s="140"/>
      <c r="D31" s="140"/>
      <c r="E31" s="140"/>
      <c r="F31" s="140"/>
      <c r="G31" s="140"/>
      <c r="H31" s="282"/>
      <c r="I31" s="159" t="s">
        <v>62</v>
      </c>
      <c r="J31" s="160" t="s">
        <v>53</v>
      </c>
      <c r="K31" s="160" t="s">
        <v>63</v>
      </c>
      <c r="L31" s="161" t="s">
        <v>60</v>
      </c>
      <c r="M31" s="164" t="s">
        <v>55</v>
      </c>
      <c r="N31" s="140"/>
      <c r="O31" s="140"/>
      <c r="P31" s="140"/>
      <c r="Q31" s="86"/>
      <c r="R31" s="140"/>
      <c r="S31" s="140"/>
      <c r="T31" s="140"/>
      <c r="U31" s="140"/>
      <c r="V31" s="140"/>
      <c r="W31" s="140"/>
      <c r="X31" s="140"/>
    </row>
    <row r="32" spans="1:24" ht="51.75" thickBot="1">
      <c r="A32" s="86"/>
      <c r="B32" s="140"/>
      <c r="C32" s="140"/>
      <c r="D32" s="140"/>
      <c r="E32" s="140"/>
      <c r="F32" s="140"/>
      <c r="G32" s="140"/>
      <c r="H32" s="282"/>
      <c r="I32" s="165" t="s">
        <v>64</v>
      </c>
      <c r="J32" s="166" t="s">
        <v>65</v>
      </c>
      <c r="K32" s="160" t="s">
        <v>53</v>
      </c>
      <c r="L32" s="160" t="s">
        <v>59</v>
      </c>
      <c r="M32" s="167" t="s">
        <v>54</v>
      </c>
      <c r="N32" s="140"/>
      <c r="O32" s="140"/>
      <c r="P32" s="140"/>
      <c r="Q32" s="86"/>
      <c r="R32" s="140"/>
      <c r="S32" s="140"/>
      <c r="T32" s="140"/>
      <c r="U32" s="140"/>
      <c r="V32" s="140"/>
      <c r="W32" s="140"/>
      <c r="X32" s="140"/>
    </row>
    <row r="33" spans="1:24" ht="51.75" thickBot="1">
      <c r="A33" s="168"/>
      <c r="B33" s="140"/>
      <c r="C33" s="140"/>
      <c r="D33" s="140"/>
      <c r="E33" s="140"/>
      <c r="F33" s="140"/>
      <c r="G33" s="140"/>
      <c r="H33" s="261"/>
      <c r="I33" s="169" t="s">
        <v>66</v>
      </c>
      <c r="J33" s="170" t="s">
        <v>64</v>
      </c>
      <c r="K33" s="171" t="s">
        <v>62</v>
      </c>
      <c r="L33" s="171" t="s">
        <v>58</v>
      </c>
      <c r="M33" s="172" t="s">
        <v>53</v>
      </c>
      <c r="N33" s="140"/>
      <c r="O33" s="140"/>
      <c r="P33" s="140"/>
      <c r="Q33" s="86"/>
      <c r="R33" s="140"/>
      <c r="S33" s="140"/>
      <c r="T33" s="140"/>
      <c r="U33" s="140"/>
      <c r="V33" s="140"/>
      <c r="W33" s="140"/>
      <c r="X33" s="140"/>
    </row>
    <row r="34" spans="1:24" ht="45" customHeight="1" thickBot="1">
      <c r="A34" s="86"/>
      <c r="B34" s="140"/>
      <c r="C34" s="140"/>
      <c r="D34" s="140"/>
      <c r="E34" s="140"/>
      <c r="F34" s="140"/>
      <c r="G34" s="140"/>
      <c r="H34" s="173" t="s">
        <v>67</v>
      </c>
      <c r="I34" s="283" t="s">
        <v>11</v>
      </c>
      <c r="J34" s="241"/>
      <c r="K34" s="241"/>
      <c r="L34" s="241"/>
      <c r="M34" s="242"/>
      <c r="N34" s="140"/>
      <c r="O34" s="140"/>
      <c r="P34" s="140"/>
      <c r="Q34" s="86"/>
      <c r="R34" s="140"/>
      <c r="S34" s="140"/>
      <c r="T34" s="140"/>
      <c r="U34" s="140"/>
      <c r="V34" s="140"/>
      <c r="W34" s="140"/>
      <c r="X34" s="140"/>
    </row>
    <row r="35" spans="1:24" ht="45" customHeight="1">
      <c r="A35" s="86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86"/>
      <c r="R35" s="140"/>
      <c r="S35" s="140"/>
      <c r="T35" s="140"/>
      <c r="U35" s="140"/>
      <c r="V35" s="140"/>
      <c r="W35" s="140"/>
      <c r="X35" s="140"/>
    </row>
    <row r="36" spans="1:24" ht="45" customHeight="1">
      <c r="A36" s="86"/>
      <c r="B36" s="140"/>
      <c r="C36" s="140"/>
      <c r="D36" s="140"/>
      <c r="E36" s="140"/>
      <c r="F36" s="140"/>
      <c r="G36" s="284"/>
      <c r="H36" s="140"/>
      <c r="I36" s="140"/>
      <c r="J36" s="140"/>
      <c r="K36" s="140"/>
      <c r="L36" s="140"/>
      <c r="M36" s="140"/>
      <c r="N36" s="140"/>
      <c r="O36" s="140"/>
      <c r="P36" s="140"/>
      <c r="Q36" s="86"/>
      <c r="R36" s="140"/>
      <c r="S36" s="140"/>
      <c r="T36" s="140"/>
      <c r="U36" s="140"/>
      <c r="V36" s="140"/>
      <c r="W36" s="140"/>
      <c r="X36" s="140"/>
    </row>
    <row r="37" spans="1:24" ht="45" customHeight="1">
      <c r="A37" s="86"/>
      <c r="B37" s="140"/>
      <c r="C37" s="140"/>
      <c r="D37" s="140"/>
      <c r="E37" s="140"/>
      <c r="F37" s="140"/>
      <c r="G37" s="285"/>
      <c r="H37" s="140"/>
      <c r="I37" s="140"/>
      <c r="J37" s="140"/>
      <c r="K37" s="140"/>
      <c r="L37" s="140"/>
      <c r="M37" s="140"/>
      <c r="N37" s="140"/>
      <c r="O37" s="140"/>
      <c r="P37" s="140"/>
      <c r="Q37" s="86"/>
      <c r="R37" s="140"/>
      <c r="S37" s="140"/>
      <c r="T37" s="140"/>
      <c r="U37" s="140"/>
      <c r="V37" s="140"/>
      <c r="W37" s="140"/>
      <c r="X37" s="140"/>
    </row>
    <row r="38" spans="1:24" ht="45" customHeight="1">
      <c r="A38" s="86"/>
      <c r="B38" s="140"/>
      <c r="C38" s="140"/>
      <c r="D38" s="140"/>
      <c r="E38" s="140"/>
      <c r="F38" s="140"/>
      <c r="G38" s="284"/>
      <c r="H38" s="140"/>
      <c r="I38" s="140"/>
      <c r="J38" s="140"/>
      <c r="K38" s="140"/>
      <c r="L38" s="140"/>
      <c r="M38" s="140"/>
      <c r="N38" s="140"/>
      <c r="O38" s="140"/>
      <c r="P38" s="140"/>
      <c r="Q38" s="86"/>
      <c r="R38" s="140"/>
      <c r="S38" s="140"/>
      <c r="T38" s="140"/>
      <c r="U38" s="140"/>
      <c r="V38" s="140"/>
      <c r="W38" s="140"/>
      <c r="X38" s="140"/>
    </row>
    <row r="39" spans="1:24" ht="45" customHeight="1">
      <c r="A39" s="86"/>
      <c r="B39" s="140"/>
      <c r="C39" s="140"/>
      <c r="D39" s="140"/>
      <c r="E39" s="140"/>
      <c r="F39" s="140"/>
      <c r="G39" s="285"/>
      <c r="H39" s="140"/>
      <c r="I39" s="140"/>
      <c r="J39" s="140"/>
      <c r="K39" s="140"/>
      <c r="L39" s="140"/>
      <c r="M39" s="140"/>
      <c r="N39" s="140"/>
      <c r="O39" s="140"/>
      <c r="P39" s="140"/>
      <c r="Q39" s="86"/>
      <c r="R39" s="140"/>
      <c r="S39" s="140"/>
      <c r="T39" s="140"/>
      <c r="U39" s="140"/>
      <c r="V39" s="140"/>
      <c r="W39" s="140"/>
      <c r="X39" s="140"/>
    </row>
    <row r="40" spans="1:24" ht="45" customHeight="1">
      <c r="A40" s="86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86"/>
      <c r="R40" s="140"/>
      <c r="S40" s="140"/>
      <c r="T40" s="140"/>
      <c r="U40" s="140"/>
      <c r="V40" s="140"/>
      <c r="W40" s="140"/>
      <c r="X40" s="140"/>
    </row>
    <row r="41" spans="1:24" ht="45" customHeight="1">
      <c r="A41" s="86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86"/>
      <c r="R41" s="140"/>
      <c r="S41" s="140"/>
      <c r="T41" s="140"/>
      <c r="U41" s="140"/>
      <c r="V41" s="140"/>
      <c r="W41" s="140"/>
      <c r="X41" s="140"/>
    </row>
    <row r="42" spans="1:24" ht="45" customHeight="1">
      <c r="A42" s="86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86"/>
      <c r="R42" s="140"/>
      <c r="S42" s="140"/>
      <c r="T42" s="140"/>
      <c r="U42" s="140"/>
      <c r="V42" s="140"/>
      <c r="W42" s="140"/>
      <c r="X42" s="140"/>
    </row>
    <row r="43" spans="1:24" ht="45" customHeight="1">
      <c r="A43" s="86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86"/>
      <c r="R43" s="140"/>
      <c r="S43" s="140"/>
      <c r="T43" s="140"/>
      <c r="U43" s="140"/>
      <c r="V43" s="140"/>
      <c r="W43" s="140"/>
      <c r="X43" s="140"/>
    </row>
    <row r="44" spans="1:24" ht="45" customHeight="1">
      <c r="A44" s="86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86"/>
      <c r="R44" s="140"/>
      <c r="S44" s="140"/>
      <c r="T44" s="140"/>
      <c r="U44" s="140"/>
      <c r="V44" s="140"/>
      <c r="W44" s="140"/>
      <c r="X44" s="140"/>
    </row>
    <row r="45" spans="1:24" ht="45" customHeight="1">
      <c r="A45" s="86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86"/>
      <c r="R45" s="140"/>
      <c r="S45" s="140"/>
      <c r="T45" s="140"/>
      <c r="U45" s="140"/>
      <c r="V45" s="140"/>
      <c r="W45" s="140"/>
      <c r="X45" s="140"/>
    </row>
    <row r="46" spans="1:24" ht="45" customHeight="1">
      <c r="A46" s="86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</row>
    <row r="47" spans="1:24" ht="45" customHeight="1">
      <c r="A47" s="86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ht="45" customHeight="1">
      <c r="A48" s="86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</row>
    <row r="49" spans="1:24" ht="45" customHeight="1">
      <c r="A49" s="86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</row>
    <row r="50" spans="1:24" ht="45" customHeight="1">
      <c r="A50" s="86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</row>
    <row r="51" spans="1:24" ht="45" customHeight="1">
      <c r="A51" s="86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</row>
    <row r="52" spans="1:24" ht="45" customHeight="1">
      <c r="A52" s="86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</row>
    <row r="53" spans="1:24" ht="45" customHeight="1">
      <c r="A53" s="86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</row>
    <row r="54" spans="1:24" ht="45" customHeight="1">
      <c r="A54" s="86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</row>
    <row r="55" spans="1:24" ht="45" customHeight="1">
      <c r="A55" s="86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</row>
    <row r="56" spans="1:24" ht="45" customHeight="1">
      <c r="A56" s="86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</row>
    <row r="57" spans="1:24" ht="45" customHeight="1">
      <c r="A57" s="86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</row>
    <row r="58" spans="1:24" ht="45" customHeight="1">
      <c r="A58" s="86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</row>
    <row r="59" spans="1:24" ht="45" customHeight="1">
      <c r="A59" s="86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</row>
    <row r="60" spans="1:24" ht="45" customHeight="1">
      <c r="A60" s="86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</row>
    <row r="61" spans="1:24" ht="45" customHeight="1">
      <c r="A61" s="86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</row>
    <row r="62" spans="1:24" ht="45" customHeight="1">
      <c r="A62" s="86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</row>
    <row r="63" spans="1:24" ht="45" customHeight="1">
      <c r="A63" s="86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</row>
    <row r="64" spans="1:24" ht="45" customHeight="1">
      <c r="A64" s="86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</row>
    <row r="65" spans="1:24" ht="45" customHeight="1">
      <c r="A65" s="86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</row>
    <row r="66" spans="1:24" ht="45" customHeight="1">
      <c r="A66" s="86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</row>
    <row r="67" spans="1:24" ht="45" customHeight="1">
      <c r="A67" s="86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</row>
    <row r="68" spans="1:24" ht="45" customHeight="1">
      <c r="A68" s="86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</row>
    <row r="69" spans="1:24" ht="45" customHeight="1">
      <c r="A69" s="86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</row>
    <row r="70" spans="1:24" ht="45" customHeight="1">
      <c r="A70" s="86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</row>
    <row r="71" spans="1:24" ht="45" customHeight="1">
      <c r="A71" s="86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284"/>
      <c r="T71" s="285"/>
      <c r="U71" s="140"/>
      <c r="V71" s="140"/>
      <c r="W71" s="140"/>
      <c r="X71" s="140"/>
    </row>
    <row r="72" spans="1:24" ht="45" customHeight="1">
      <c r="A72" s="86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</row>
    <row r="73" spans="1:24" ht="45" customHeight="1">
      <c r="A73" s="86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</row>
    <row r="74" spans="1:24" ht="45" customHeight="1">
      <c r="A74" s="86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</row>
    <row r="75" spans="1:24" ht="45" customHeight="1">
      <c r="A75" s="86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</row>
    <row r="76" spans="1:24" ht="45" customHeight="1">
      <c r="A76" s="86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</row>
    <row r="77" spans="1:24" ht="45" customHeight="1">
      <c r="A77" s="86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</row>
    <row r="78" spans="1:24" ht="45" customHeight="1">
      <c r="A78" s="86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</row>
    <row r="79" spans="1:24" ht="45" customHeight="1">
      <c r="A79" s="86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</row>
    <row r="80" spans="1:24" ht="45" customHeight="1">
      <c r="A80" s="86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</row>
    <row r="81" spans="1:24" ht="45" customHeight="1">
      <c r="A81" s="86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</row>
    <row r="82" spans="1:24" ht="45" customHeight="1">
      <c r="A82" s="86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</row>
    <row r="83" spans="1:24" ht="45" customHeight="1">
      <c r="A83" s="86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</row>
    <row r="84" spans="1:24" ht="45" customHeight="1">
      <c r="A84" s="86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</row>
    <row r="85" spans="1:24" ht="45" customHeight="1">
      <c r="A85" s="86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</row>
    <row r="86" spans="1:24" ht="45" customHeight="1">
      <c r="A86" s="86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</row>
    <row r="87" spans="1:24" ht="45" customHeight="1">
      <c r="A87" s="86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</row>
    <row r="88" spans="1:24" ht="45" customHeight="1">
      <c r="A88" s="86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</row>
    <row r="89" spans="1:24" ht="45" customHeight="1">
      <c r="A89" s="86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</row>
    <row r="90" spans="1:24" ht="45" customHeight="1">
      <c r="A90" s="86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</row>
    <row r="91" spans="1:24" ht="45" customHeight="1">
      <c r="A91" s="86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</row>
    <row r="92" spans="1:24" ht="45" customHeight="1">
      <c r="A92" s="86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</row>
    <row r="93" spans="1:24" ht="45" customHeight="1">
      <c r="A93" s="86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</row>
    <row r="94" spans="1:24" ht="45" customHeight="1">
      <c r="A94" s="86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</row>
    <row r="95" spans="1:24" ht="45" customHeight="1">
      <c r="A95" s="86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</row>
    <row r="96" spans="1:24" ht="45" customHeight="1">
      <c r="A96" s="86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</row>
    <row r="97" spans="1:24" ht="45" customHeight="1">
      <c r="A97" s="86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</row>
    <row r="98" spans="1:24" ht="45" customHeight="1">
      <c r="A98" s="86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</row>
    <row r="99" spans="1:24" ht="45" customHeight="1">
      <c r="A99" s="86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</row>
    <row r="100" spans="1:24" ht="45" customHeight="1">
      <c r="A100" s="86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</row>
    <row r="101" spans="1:24" ht="45" customHeight="1">
      <c r="A101" s="86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</row>
    <row r="102" spans="1:24" ht="45" customHeight="1">
      <c r="A102" s="86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</row>
    <row r="103" spans="1:24" ht="45" customHeight="1">
      <c r="A103" s="86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</row>
    <row r="104" spans="1:24" ht="45" customHeight="1">
      <c r="A104" s="86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 spans="1:24" ht="45" customHeight="1">
      <c r="A105" s="86"/>
      <c r="B105" s="174"/>
      <c r="C105" s="140" t="s">
        <v>68</v>
      </c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 spans="1:24" ht="45" customHeight="1">
      <c r="A106" s="86"/>
      <c r="B106" s="140" t="s">
        <v>69</v>
      </c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</row>
    <row r="107" spans="1:24" ht="45" customHeight="1">
      <c r="A107" s="86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</row>
    <row r="108" spans="1:24" ht="45" customHeight="1">
      <c r="A108" s="86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</row>
    <row r="109" spans="1:24" ht="45" customHeight="1">
      <c r="A109" s="86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</row>
    <row r="110" spans="1:24" ht="45" customHeight="1">
      <c r="A110" s="86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</row>
    <row r="111" spans="1:24" ht="45" customHeight="1">
      <c r="A111" s="86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</row>
    <row r="112" spans="1:24" ht="45" customHeight="1">
      <c r="A112" s="86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</row>
    <row r="113" spans="1:24" ht="45" customHeight="1">
      <c r="A113" s="86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</row>
    <row r="114" spans="1:24" ht="45" customHeight="1">
      <c r="A114" s="86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</row>
    <row r="115" spans="1:24" ht="45" customHeight="1">
      <c r="A115" s="86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</row>
    <row r="116" spans="1:24" ht="45" customHeight="1">
      <c r="A116" s="86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</row>
    <row r="117" spans="1:24" ht="45" customHeight="1">
      <c r="A117" s="86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</row>
    <row r="118" spans="1:24" ht="45" customHeight="1">
      <c r="A118" s="86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</row>
    <row r="119" spans="1:24" ht="45" customHeight="1">
      <c r="A119" s="86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</row>
    <row r="120" spans="1:24" ht="45" customHeight="1">
      <c r="A120" s="86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</row>
    <row r="121" spans="1:24" ht="45" customHeight="1">
      <c r="A121" s="86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</row>
    <row r="122" spans="1:24" ht="45" customHeight="1">
      <c r="A122" s="86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</row>
    <row r="123" spans="1:24" ht="15" customHeight="1">
      <c r="A123" s="86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</row>
    <row r="124" spans="1:24" ht="15" customHeight="1">
      <c r="A124" s="86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</row>
    <row r="125" spans="1:24" ht="15" customHeight="1">
      <c r="A125" s="86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</row>
    <row r="126" spans="1:24" ht="15" customHeight="1">
      <c r="A126" s="86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</row>
    <row r="127" spans="1:24" ht="15" customHeight="1">
      <c r="A127" s="86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</row>
    <row r="128" spans="1:24" ht="15" customHeight="1">
      <c r="A128" s="86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</row>
    <row r="129" spans="1:24" ht="15" customHeight="1">
      <c r="A129" s="86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</row>
    <row r="130" spans="1:24" ht="15" customHeight="1">
      <c r="A130" s="86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</row>
    <row r="131" spans="1:24" ht="15" customHeight="1">
      <c r="A131" s="86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</row>
    <row r="132" spans="1:24" ht="15" customHeight="1">
      <c r="A132" s="86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</row>
    <row r="133" spans="1:24" ht="15" customHeight="1">
      <c r="A133" s="86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</row>
    <row r="134" spans="1:24" ht="15" customHeight="1">
      <c r="A134" s="86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</row>
    <row r="135" spans="1:24" ht="15" customHeight="1">
      <c r="A135" s="86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</row>
    <row r="136" spans="1:24" ht="15" customHeight="1">
      <c r="A136" s="86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</row>
    <row r="137" spans="1:24" ht="15" customHeight="1">
      <c r="A137" s="86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</row>
    <row r="138" spans="1:24" ht="15" customHeight="1">
      <c r="A138" s="86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</row>
    <row r="139" spans="1:24" ht="15" customHeight="1">
      <c r="A139" s="86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</row>
    <row r="140" spans="1:24" ht="15" customHeight="1">
      <c r="A140" s="86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</row>
    <row r="141" spans="1:24" ht="15" customHeight="1">
      <c r="A141" s="86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</row>
    <row r="142" spans="1:24" ht="15" customHeight="1">
      <c r="A142" s="86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</row>
    <row r="143" spans="1:24" ht="15" customHeight="1">
      <c r="A143" s="86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</row>
    <row r="144" spans="1:24" ht="15" customHeight="1">
      <c r="A144" s="86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</row>
    <row r="145" spans="1:24" ht="15" customHeight="1">
      <c r="A145" s="86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</row>
    <row r="146" spans="1:24" ht="15" customHeight="1">
      <c r="A146" s="86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</row>
    <row r="147" spans="1:24" ht="15" customHeight="1">
      <c r="A147" s="86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</row>
    <row r="148" spans="1:24" ht="15" customHeight="1">
      <c r="A148" s="86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</row>
    <row r="149" spans="1:24" ht="15" customHeight="1">
      <c r="A149" s="86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</row>
    <row r="150" spans="1:24" ht="15" customHeight="1">
      <c r="A150" s="86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</row>
    <row r="151" spans="1:24" ht="15" customHeight="1">
      <c r="A151" s="86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</row>
    <row r="152" spans="1:24" ht="15" customHeight="1">
      <c r="A152" s="86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</row>
    <row r="153" spans="1:24" ht="15" customHeight="1">
      <c r="A153" s="86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</row>
    <row r="154" spans="1:24" ht="15" customHeight="1">
      <c r="A154" s="86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</row>
    <row r="155" spans="1:24" ht="15" customHeight="1">
      <c r="A155" s="86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</row>
    <row r="156" spans="1:24" ht="15" customHeight="1">
      <c r="A156" s="86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</row>
    <row r="157" spans="1:24" ht="15" customHeight="1">
      <c r="A157" s="86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</row>
    <row r="158" spans="1:24" ht="15" customHeight="1">
      <c r="A158" s="86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</row>
    <row r="159" spans="1:24" ht="15" customHeight="1">
      <c r="A159" s="86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</row>
    <row r="160" spans="1:24" ht="15" customHeight="1">
      <c r="A160" s="86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 spans="1:24" ht="15" customHeight="1">
      <c r="A161" s="86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</row>
    <row r="162" spans="1:24" ht="15" customHeight="1">
      <c r="A162" s="86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</row>
    <row r="163" spans="1:24" ht="15" customHeight="1">
      <c r="A163" s="86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</row>
    <row r="164" spans="1:24" ht="15" customHeight="1">
      <c r="A164" s="86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</row>
    <row r="165" spans="1:24" ht="15" customHeight="1">
      <c r="A165" s="86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</row>
    <row r="166" spans="1:24" ht="15" customHeight="1">
      <c r="A166" s="86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</row>
    <row r="167" spans="1:24" ht="15" customHeight="1">
      <c r="A167" s="86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</row>
    <row r="168" spans="1:24" ht="15" customHeight="1">
      <c r="A168" s="86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</row>
    <row r="169" spans="1:24" ht="15" customHeight="1">
      <c r="A169" s="86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</row>
    <row r="170" spans="1:24" ht="15" customHeight="1">
      <c r="A170" s="86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</row>
    <row r="171" spans="1:24" ht="15" customHeight="1">
      <c r="A171" s="86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</row>
    <row r="172" spans="1:24" ht="15" customHeight="1">
      <c r="A172" s="86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</row>
    <row r="173" spans="1:24" ht="15" customHeight="1">
      <c r="A173" s="86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</row>
    <row r="174" spans="1:24" ht="15" customHeight="1">
      <c r="A174" s="86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</row>
    <row r="175" spans="1:24" ht="15" customHeight="1">
      <c r="A175" s="86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</row>
    <row r="176" spans="1:24" ht="15" customHeight="1">
      <c r="A176" s="86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</row>
    <row r="177" spans="1:24" ht="15" customHeight="1">
      <c r="A177" s="86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</row>
    <row r="178" spans="1:24" ht="15" customHeight="1">
      <c r="A178" s="86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</row>
    <row r="179" spans="1:24" ht="15" customHeight="1">
      <c r="A179" s="86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</row>
    <row r="180" spans="1:24" ht="15" customHeight="1">
      <c r="A180" s="86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</row>
    <row r="181" spans="1:24" ht="15" customHeight="1">
      <c r="A181" s="86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</row>
    <row r="182" spans="1:24" ht="15" customHeight="1">
      <c r="A182" s="86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</row>
    <row r="183" spans="1:24" ht="15" customHeight="1">
      <c r="A183" s="86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</row>
    <row r="184" spans="1:24" ht="15" customHeight="1">
      <c r="A184" s="86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</row>
    <row r="185" spans="1:24" ht="15" customHeight="1">
      <c r="A185" s="86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</row>
    <row r="186" spans="1:24" ht="15" customHeight="1">
      <c r="A186" s="86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</row>
    <row r="187" spans="1:24" ht="15" customHeight="1">
      <c r="A187" s="86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</row>
    <row r="188" spans="1:24" ht="15" customHeight="1">
      <c r="A188" s="86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</row>
    <row r="189" spans="1:24" ht="15" customHeight="1">
      <c r="A189" s="86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</row>
    <row r="190" spans="1:24" ht="15" customHeight="1">
      <c r="A190" s="86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</row>
    <row r="191" spans="1:24" ht="15" customHeight="1">
      <c r="A191" s="86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</row>
    <row r="192" spans="1:24" ht="15" customHeight="1">
      <c r="A192" s="86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</row>
    <row r="193" spans="1:24" ht="15" customHeight="1">
      <c r="A193" s="86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</row>
    <row r="194" spans="1:24" ht="15" customHeight="1">
      <c r="A194" s="86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</row>
    <row r="195" spans="1:24" ht="15" customHeight="1">
      <c r="A195" s="86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</row>
    <row r="196" spans="1:24" ht="15" customHeight="1">
      <c r="A196" s="86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</row>
    <row r="197" spans="1:24" ht="15" customHeight="1">
      <c r="A197" s="86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</row>
    <row r="198" spans="1:24" ht="15" customHeight="1">
      <c r="A198" s="86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</row>
    <row r="199" spans="1:24" ht="15" customHeight="1">
      <c r="A199" s="86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</row>
    <row r="200" spans="1:24" ht="15" customHeight="1">
      <c r="A200" s="86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</row>
    <row r="201" spans="1:24" ht="15" customHeight="1">
      <c r="A201" s="86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</row>
    <row r="202" spans="1:24" ht="15" customHeight="1">
      <c r="A202" s="86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</row>
    <row r="203" spans="1:24" ht="15" customHeight="1">
      <c r="A203" s="86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</row>
    <row r="204" spans="1:24" ht="15" customHeight="1">
      <c r="A204" s="86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</row>
    <row r="205" spans="1:24" ht="15" customHeight="1">
      <c r="A205" s="86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</row>
    <row r="206" spans="1:24" ht="15" customHeight="1">
      <c r="A206" s="86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</row>
    <row r="207" spans="1:24" ht="15" customHeight="1">
      <c r="A207" s="86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</row>
    <row r="208" spans="1:24" ht="15" customHeight="1">
      <c r="A208" s="86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</row>
    <row r="209" spans="1:24" ht="15" customHeight="1">
      <c r="A209" s="86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</row>
    <row r="210" spans="1:24" ht="15" customHeight="1">
      <c r="A210" s="86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</row>
    <row r="211" spans="1:24" ht="15" customHeight="1">
      <c r="A211" s="86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</row>
    <row r="212" spans="1:24" ht="15" customHeight="1">
      <c r="A212" s="86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</row>
    <row r="213" spans="1:24" ht="15" customHeight="1">
      <c r="A213" s="86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</row>
    <row r="214" spans="1:24" ht="15" customHeight="1">
      <c r="A214" s="86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</row>
    <row r="215" spans="1:24" ht="15" customHeight="1">
      <c r="A215" s="86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</row>
    <row r="216" spans="1:24" ht="15" customHeight="1">
      <c r="A216" s="86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</row>
    <row r="217" spans="1:24" ht="15" customHeight="1">
      <c r="A217" s="86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</row>
    <row r="218" spans="1:24" ht="15" customHeight="1">
      <c r="A218" s="86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</row>
    <row r="219" spans="1:24" ht="15" customHeight="1">
      <c r="A219" s="86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</row>
    <row r="220" spans="1:24" ht="15" customHeight="1">
      <c r="A220" s="86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</row>
    <row r="221" spans="1:24" ht="15" customHeight="1">
      <c r="A221" s="86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</row>
    <row r="222" spans="1:24" ht="15" customHeight="1">
      <c r="A222" s="86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</row>
    <row r="223" spans="1:24" ht="15" customHeight="1">
      <c r="A223" s="86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</row>
    <row r="224" spans="1:24" ht="15" customHeight="1">
      <c r="A224" s="86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</row>
    <row r="225" spans="1:24" ht="15" customHeight="1">
      <c r="A225" s="86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</row>
    <row r="226" spans="1:24" ht="15" customHeight="1">
      <c r="A226" s="86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</row>
    <row r="227" spans="1:24" ht="15" customHeight="1">
      <c r="A227" s="86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</row>
    <row r="228" spans="1:24" ht="15" customHeight="1">
      <c r="A228" s="86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</row>
    <row r="229" spans="1:24" ht="15" customHeight="1">
      <c r="A229" s="86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</row>
    <row r="230" spans="1:24" ht="15" customHeight="1">
      <c r="A230" s="86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</row>
    <row r="231" spans="1:24" ht="15" customHeight="1">
      <c r="A231" s="86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</row>
    <row r="232" spans="1:24" ht="15" customHeight="1">
      <c r="A232" s="86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</row>
    <row r="233" spans="1:24" ht="15" customHeight="1">
      <c r="A233" s="86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</row>
    <row r="234" spans="1:24" ht="15" customHeight="1">
      <c r="A234" s="86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</row>
    <row r="235" spans="1:24" ht="15" customHeight="1">
      <c r="A235" s="86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</row>
    <row r="236" spans="1:24" ht="15" customHeight="1">
      <c r="A236" s="86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</row>
    <row r="237" spans="1:24" ht="15" customHeight="1">
      <c r="A237" s="86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</row>
    <row r="238" spans="1:24" ht="15" customHeight="1">
      <c r="A238" s="86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</row>
    <row r="239" spans="1:24" ht="15" customHeight="1">
      <c r="A239" s="86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</row>
    <row r="240" spans="1:24" ht="15" customHeight="1">
      <c r="A240" s="86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</row>
    <row r="241" spans="1:24" ht="15" customHeight="1">
      <c r="A241" s="86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</row>
    <row r="242" spans="1:24" ht="15" customHeight="1">
      <c r="A242" s="86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</row>
    <row r="243" spans="1:24" ht="15" customHeight="1">
      <c r="A243" s="86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</row>
    <row r="244" spans="1:24" ht="15" customHeight="1">
      <c r="A244" s="86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</row>
    <row r="245" spans="1:24" ht="15" customHeight="1">
      <c r="A245" s="86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</row>
    <row r="246" spans="1:24" ht="15" customHeight="1">
      <c r="A246" s="86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</row>
    <row r="247" spans="1:24" ht="15" customHeight="1">
      <c r="A247" s="86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</row>
    <row r="248" spans="1:24" ht="15" customHeight="1">
      <c r="A248" s="86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</row>
    <row r="249" spans="1:24" ht="15" customHeight="1">
      <c r="A249" s="86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</row>
    <row r="250" spans="1:24" ht="15" customHeight="1">
      <c r="A250" s="86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</row>
    <row r="251" spans="1:24" ht="15" customHeight="1">
      <c r="A251" s="86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</row>
    <row r="252" spans="1:24" ht="15" customHeight="1">
      <c r="A252" s="86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</row>
    <row r="253" spans="1:24" ht="15" customHeight="1">
      <c r="A253" s="86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</row>
    <row r="254" spans="1:24" ht="15" customHeight="1">
      <c r="A254" s="86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</row>
    <row r="255" spans="1:24" ht="15" customHeight="1">
      <c r="A255" s="86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</row>
    <row r="256" spans="1:24" ht="15" customHeight="1">
      <c r="A256" s="86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</row>
    <row r="257" spans="1:24" ht="15" customHeight="1">
      <c r="A257" s="86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</row>
    <row r="258" spans="1:24" ht="15" customHeight="1">
      <c r="A258" s="86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</row>
    <row r="259" spans="1:24" ht="15" customHeight="1">
      <c r="A259" s="86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</row>
    <row r="260" spans="1:24" ht="15" customHeight="1">
      <c r="A260" s="86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</row>
    <row r="261" spans="1:24" ht="15" customHeight="1">
      <c r="A261" s="86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</row>
    <row r="262" spans="1:24" ht="15" customHeight="1">
      <c r="A262" s="86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</row>
    <row r="263" spans="1:24" ht="15" customHeight="1">
      <c r="A263" s="86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</row>
    <row r="264" spans="1:24" ht="15" customHeight="1">
      <c r="A264" s="86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</row>
    <row r="265" spans="1:24" ht="15" customHeight="1">
      <c r="A265" s="86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</row>
    <row r="266" spans="1:24" ht="15" customHeight="1">
      <c r="A266" s="86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</row>
    <row r="267" spans="1:24" ht="15" customHeight="1">
      <c r="A267" s="86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</row>
    <row r="268" spans="1:24" ht="15" customHeight="1">
      <c r="A268" s="86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</row>
    <row r="269" spans="1:24" ht="15" customHeight="1">
      <c r="A269" s="86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</row>
    <row r="270" spans="1:24" ht="15" customHeight="1">
      <c r="A270" s="86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</row>
    <row r="271" spans="1:24" ht="15" customHeight="1">
      <c r="A271" s="86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</row>
    <row r="272" spans="1:24" ht="15" customHeight="1">
      <c r="A272" s="86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</row>
    <row r="273" spans="1:24" ht="15" customHeight="1">
      <c r="A273" s="86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</row>
    <row r="274" spans="1:24" ht="15" customHeight="1">
      <c r="A274" s="86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</row>
    <row r="275" spans="1:24" ht="15" customHeight="1">
      <c r="A275" s="86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</row>
    <row r="276" spans="1:24" ht="15" customHeight="1">
      <c r="A276" s="86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</row>
    <row r="277" spans="1:24" ht="15" customHeight="1">
      <c r="A277" s="86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</row>
    <row r="278" spans="1:24" ht="15" customHeight="1">
      <c r="A278" s="86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</row>
    <row r="279" spans="1:24" ht="15" customHeight="1">
      <c r="A279" s="86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</row>
    <row r="280" spans="1:24" ht="15" customHeight="1">
      <c r="A280" s="86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</row>
    <row r="281" spans="1:24" ht="15" customHeight="1">
      <c r="A281" s="86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</row>
    <row r="282" spans="1:24" ht="15" customHeight="1">
      <c r="A282" s="86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</row>
    <row r="283" spans="1:24" ht="15" customHeight="1">
      <c r="A283" s="86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</row>
    <row r="284" spans="1:24" ht="15" customHeight="1">
      <c r="A284" s="86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</row>
    <row r="285" spans="1:24" ht="15" customHeight="1">
      <c r="A285" s="86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</row>
    <row r="286" spans="1:24" ht="15" customHeight="1">
      <c r="A286" s="86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</row>
    <row r="287" spans="1:24" ht="15" customHeight="1">
      <c r="A287" s="86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</row>
    <row r="288" spans="1:24" ht="15" customHeight="1">
      <c r="A288" s="86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</row>
    <row r="289" spans="1:24" ht="15" customHeight="1">
      <c r="A289" s="86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</row>
    <row r="290" spans="1:24" ht="15" customHeight="1">
      <c r="A290" s="86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</row>
    <row r="291" spans="1:24" ht="15" customHeight="1">
      <c r="A291" s="86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</row>
    <row r="292" spans="1:24" ht="15" customHeight="1">
      <c r="A292" s="86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</row>
    <row r="293" spans="1:24" ht="15" customHeight="1">
      <c r="A293" s="86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</row>
    <row r="294" spans="1:24" ht="15" customHeight="1">
      <c r="A294" s="86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</row>
    <row r="295" spans="1:24" ht="15" customHeight="1">
      <c r="A295" s="86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</row>
    <row r="296" spans="1:24" ht="15" customHeight="1">
      <c r="A296" s="86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</row>
    <row r="297" spans="1:24" ht="15" customHeight="1">
      <c r="A297" s="86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</row>
    <row r="298" spans="1:24" ht="15" customHeight="1">
      <c r="A298" s="86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</row>
    <row r="299" spans="1:24" ht="15" customHeight="1">
      <c r="A299" s="86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</row>
    <row r="300" spans="1:24" ht="15" customHeight="1">
      <c r="A300" s="86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</row>
    <row r="301" spans="1:24" ht="15" customHeight="1">
      <c r="A301" s="86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</row>
    <row r="302" spans="1:24" ht="15" customHeight="1">
      <c r="A302" s="86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</row>
    <row r="303" spans="1:24" ht="15" customHeight="1">
      <c r="A303" s="86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</row>
    <row r="304" spans="1:24" ht="15" customHeight="1">
      <c r="A304" s="86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</row>
    <row r="305" spans="1:24" ht="15" customHeight="1">
      <c r="A305" s="86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</row>
    <row r="306" spans="1:24" ht="15" customHeight="1">
      <c r="A306" s="86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</row>
    <row r="307" spans="1:24" ht="15" customHeight="1">
      <c r="A307" s="86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</row>
    <row r="308" spans="1:24" ht="15" customHeight="1">
      <c r="A308" s="86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</row>
    <row r="309" spans="1:24" ht="15" customHeight="1">
      <c r="A309" s="86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</row>
    <row r="310" spans="1:24" ht="15" customHeight="1">
      <c r="A310" s="86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</row>
    <row r="311" spans="1:24" ht="15" customHeight="1">
      <c r="A311" s="86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</row>
    <row r="312" spans="1:24" ht="15" customHeight="1">
      <c r="A312" s="86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</row>
    <row r="313" spans="1:24" ht="15" customHeight="1">
      <c r="A313" s="86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</row>
    <row r="314" spans="1:24" ht="15" customHeight="1">
      <c r="A314" s="86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</row>
    <row r="315" spans="1:24" ht="15" customHeight="1">
      <c r="A315" s="86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</row>
    <row r="316" spans="1:24" ht="15" customHeight="1">
      <c r="A316" s="86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</row>
    <row r="317" spans="1:24" ht="15" customHeight="1">
      <c r="A317" s="86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</row>
    <row r="318" spans="1:24" ht="15" customHeight="1">
      <c r="A318" s="86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</row>
    <row r="319" spans="1:24" ht="15" customHeight="1">
      <c r="A319" s="86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</row>
    <row r="320" spans="1:24" ht="15" customHeight="1">
      <c r="A320" s="86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</row>
    <row r="321" spans="1:24" ht="15" customHeight="1">
      <c r="A321" s="86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</row>
    <row r="322" spans="1:24" ht="15" customHeight="1">
      <c r="A322" s="86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</row>
    <row r="323" spans="1:24" ht="15" customHeight="1">
      <c r="A323" s="86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</row>
    <row r="324" spans="1:24" ht="15" customHeight="1">
      <c r="A324" s="86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</row>
    <row r="325" spans="1:24" ht="15" customHeight="1">
      <c r="A325" s="86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</row>
    <row r="326" spans="1:24" ht="15" customHeight="1">
      <c r="A326" s="86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</row>
    <row r="327" spans="1:24" ht="15" customHeight="1">
      <c r="A327" s="86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</row>
    <row r="328" spans="1:24" ht="15" customHeight="1">
      <c r="A328" s="86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</row>
    <row r="329" spans="1:24" ht="15" customHeight="1">
      <c r="A329" s="86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</row>
    <row r="330" spans="1:24" ht="15" customHeight="1">
      <c r="A330" s="86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</row>
    <row r="331" spans="1:24" ht="15" customHeight="1">
      <c r="A331" s="86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</row>
    <row r="332" spans="1:24" ht="15" customHeight="1">
      <c r="A332" s="86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</row>
    <row r="333" spans="1:24" ht="15" customHeight="1">
      <c r="A333" s="86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</row>
    <row r="334" spans="1:24" ht="15" customHeight="1">
      <c r="A334" s="86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</row>
    <row r="335" spans="1:24" ht="15" customHeight="1">
      <c r="A335" s="86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</row>
    <row r="336" spans="1:24" ht="15" customHeight="1">
      <c r="A336" s="86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</row>
    <row r="337" spans="1:24" ht="15" customHeight="1">
      <c r="A337" s="86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</row>
    <row r="338" spans="1:24" ht="15" customHeight="1">
      <c r="A338" s="86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</row>
    <row r="339" spans="1:24" ht="15" customHeight="1">
      <c r="A339" s="86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</row>
    <row r="340" spans="1:24" ht="15" customHeight="1">
      <c r="A340" s="86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</row>
    <row r="341" spans="1:24" ht="15" customHeight="1">
      <c r="A341" s="86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</row>
    <row r="342" spans="1:24" ht="15" customHeight="1">
      <c r="A342" s="86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</row>
    <row r="343" spans="1:24" ht="15" customHeight="1">
      <c r="A343" s="86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</row>
    <row r="344" spans="1:24" ht="15" customHeight="1">
      <c r="A344" s="86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</row>
    <row r="345" spans="1:24" ht="15" customHeight="1">
      <c r="A345" s="86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</row>
    <row r="346" spans="1:24" ht="15" customHeight="1">
      <c r="A346" s="86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</row>
    <row r="347" spans="1:24" ht="15" customHeight="1">
      <c r="A347" s="86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</row>
    <row r="348" spans="1:24" ht="15" customHeight="1">
      <c r="A348" s="86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</row>
    <row r="349" spans="1:24" ht="15" customHeight="1">
      <c r="A349" s="86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</row>
    <row r="350" spans="1:24" ht="15" customHeight="1">
      <c r="A350" s="86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</row>
    <row r="351" spans="1:24" ht="15" customHeight="1">
      <c r="A351" s="86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</row>
    <row r="352" spans="1:24" ht="15" customHeight="1">
      <c r="A352" s="86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</row>
    <row r="353" spans="1:24" ht="15" customHeight="1">
      <c r="A353" s="86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</row>
    <row r="354" spans="1:24" ht="15" customHeight="1">
      <c r="A354" s="86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</row>
    <row r="355" spans="1:24" ht="15" customHeight="1">
      <c r="A355" s="86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</row>
    <row r="356" spans="1:24" ht="15" customHeight="1">
      <c r="A356" s="86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</row>
    <row r="357" spans="1:24" ht="15" customHeight="1">
      <c r="A357" s="86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</row>
    <row r="358" spans="1:24" ht="15" customHeight="1">
      <c r="A358" s="86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</row>
    <row r="359" spans="1:24" ht="15" customHeight="1">
      <c r="A359" s="86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</row>
    <row r="360" spans="1:24" ht="15" customHeight="1">
      <c r="A360" s="86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</row>
    <row r="361" spans="1:24" ht="15" customHeight="1">
      <c r="A361" s="86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</row>
    <row r="362" spans="1:24" ht="15" customHeight="1">
      <c r="A362" s="86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</row>
    <row r="363" spans="1:24" ht="15" customHeight="1">
      <c r="A363" s="86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</row>
    <row r="364" spans="1:24" ht="15" customHeight="1">
      <c r="A364" s="86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</row>
    <row r="365" spans="1:24" ht="15" customHeight="1">
      <c r="A365" s="86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</row>
    <row r="366" spans="1:24" ht="15" customHeight="1">
      <c r="A366" s="86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</row>
    <row r="367" spans="1:24" ht="15" customHeight="1">
      <c r="A367" s="86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</row>
    <row r="368" spans="1:24" ht="15" customHeight="1">
      <c r="A368" s="86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</row>
    <row r="369" spans="1:24" ht="15" customHeight="1">
      <c r="A369" s="86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</row>
    <row r="370" spans="1:24" ht="15" customHeight="1">
      <c r="A370" s="86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</row>
    <row r="371" spans="1:24" ht="15" customHeight="1">
      <c r="A371" s="86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</row>
    <row r="372" spans="1:24" ht="15" customHeight="1">
      <c r="A372" s="86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</row>
    <row r="373" spans="1:24" ht="15" customHeight="1">
      <c r="A373" s="86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</row>
    <row r="374" spans="1:24" ht="15" customHeight="1">
      <c r="A374" s="86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</row>
    <row r="375" spans="1:24" ht="15" customHeight="1">
      <c r="A375" s="86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</row>
    <row r="376" spans="1:24" ht="15" customHeight="1">
      <c r="A376" s="86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</row>
    <row r="377" spans="1:24" ht="15" customHeight="1">
      <c r="A377" s="86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</row>
    <row r="378" spans="1:24" ht="15" customHeight="1">
      <c r="A378" s="86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</row>
    <row r="379" spans="1:24" ht="15" customHeight="1">
      <c r="A379" s="86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</row>
    <row r="380" spans="1:24" ht="15" customHeight="1">
      <c r="A380" s="86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</row>
    <row r="381" spans="1:24" ht="15" customHeight="1">
      <c r="A381" s="86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</row>
    <row r="382" spans="1:24" ht="15" customHeight="1">
      <c r="A382" s="86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</row>
    <row r="383" spans="1:24" ht="15" customHeight="1">
      <c r="A383" s="86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</row>
    <row r="384" spans="1:24" ht="15" customHeight="1">
      <c r="A384" s="86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</row>
    <row r="385" spans="1:24" ht="15" customHeight="1">
      <c r="A385" s="86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</row>
    <row r="386" spans="1:24" ht="15" customHeight="1">
      <c r="A386" s="86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</row>
    <row r="387" spans="1:24" ht="15" customHeight="1">
      <c r="A387" s="86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</row>
    <row r="388" spans="1:24" ht="15" customHeight="1">
      <c r="A388" s="86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</row>
    <row r="389" spans="1:24" ht="15" customHeight="1">
      <c r="A389" s="86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</row>
    <row r="390" spans="1:24" ht="15" customHeight="1">
      <c r="A390" s="86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</row>
    <row r="391" spans="1:24" ht="15" customHeight="1">
      <c r="A391" s="86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</row>
    <row r="392" spans="1:24" ht="15" customHeight="1">
      <c r="A392" s="86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</row>
    <row r="393" spans="1:24" ht="15" customHeight="1">
      <c r="A393" s="86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</row>
    <row r="394" spans="1:24" ht="15" customHeight="1">
      <c r="A394" s="86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</row>
    <row r="395" spans="1:24" ht="15" customHeight="1">
      <c r="A395" s="86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</row>
    <row r="396" spans="1:24" ht="15" customHeight="1">
      <c r="A396" s="86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</row>
    <row r="397" spans="1:24" ht="15" customHeight="1">
      <c r="A397" s="86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</row>
    <row r="398" spans="1:24" ht="15" customHeight="1">
      <c r="A398" s="86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</row>
    <row r="399" spans="1:24" ht="15" customHeight="1">
      <c r="A399" s="86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</row>
    <row r="400" spans="1:24" ht="15" customHeight="1">
      <c r="A400" s="86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</row>
    <row r="401" spans="1:24" ht="15" customHeight="1">
      <c r="A401" s="86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</row>
    <row r="402" spans="1:24" ht="15" customHeight="1">
      <c r="A402" s="86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</row>
    <row r="403" spans="1:24" ht="15" customHeight="1">
      <c r="A403" s="86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</row>
    <row r="404" spans="1:24" ht="15" customHeight="1">
      <c r="A404" s="86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</row>
    <row r="405" spans="1:24" ht="15" customHeight="1">
      <c r="A405" s="86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</row>
    <row r="406" spans="1:24" ht="15" customHeight="1">
      <c r="A406" s="86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</row>
    <row r="407" spans="1:24" ht="15" customHeight="1">
      <c r="A407" s="86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</row>
    <row r="408" spans="1:24" ht="15" customHeight="1">
      <c r="A408" s="86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</row>
    <row r="409" spans="1:24" ht="15" customHeight="1">
      <c r="A409" s="86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</row>
    <row r="410" spans="1:24" ht="15" customHeight="1">
      <c r="A410" s="86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</row>
    <row r="411" spans="1:24" ht="15" customHeight="1">
      <c r="A411" s="86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</row>
    <row r="412" spans="1:24" ht="15" customHeight="1">
      <c r="A412" s="86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</row>
    <row r="413" spans="1:24" ht="15" customHeight="1">
      <c r="A413" s="86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</row>
    <row r="414" spans="1:24" ht="15" customHeight="1">
      <c r="A414" s="86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</row>
    <row r="415" spans="1:24" ht="15" customHeight="1">
      <c r="A415" s="86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</row>
    <row r="416" spans="1:24" ht="15" customHeight="1">
      <c r="A416" s="86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</row>
    <row r="417" spans="1:24" ht="15" customHeight="1">
      <c r="A417" s="86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</row>
    <row r="418" spans="1:24" ht="15" customHeight="1">
      <c r="A418" s="86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</row>
    <row r="419" spans="1:24" ht="15" customHeight="1">
      <c r="A419" s="86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</row>
    <row r="420" spans="1:24" ht="15" customHeight="1">
      <c r="A420" s="86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</row>
    <row r="421" spans="1:24" ht="15" customHeight="1">
      <c r="A421" s="86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</row>
    <row r="422" spans="1:24" ht="15" customHeight="1">
      <c r="A422" s="86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</row>
    <row r="423" spans="1:24" ht="15" customHeight="1">
      <c r="A423" s="86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</row>
    <row r="424" spans="1:24" ht="15" customHeight="1">
      <c r="A424" s="86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</row>
    <row r="425" spans="1:24" ht="15" customHeight="1">
      <c r="A425" s="86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</row>
    <row r="426" spans="1:24" ht="15" customHeight="1">
      <c r="A426" s="86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</row>
    <row r="427" spans="1:24" ht="15" customHeight="1">
      <c r="A427" s="86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</row>
    <row r="428" spans="1:24" ht="15" customHeight="1">
      <c r="A428" s="86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</row>
    <row r="429" spans="1:24" ht="15" customHeight="1">
      <c r="A429" s="86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</row>
    <row r="430" spans="1:24" ht="15" customHeight="1">
      <c r="A430" s="86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</row>
    <row r="431" spans="1:24" ht="15" customHeight="1">
      <c r="A431" s="86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</row>
    <row r="432" spans="1:24" ht="15" customHeight="1">
      <c r="A432" s="86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</row>
    <row r="433" spans="1:24" ht="15" customHeight="1">
      <c r="A433" s="86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</row>
    <row r="434" spans="1:24" ht="15" customHeight="1">
      <c r="A434" s="86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</row>
    <row r="435" spans="1:24" ht="15" customHeight="1">
      <c r="A435" s="86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</row>
    <row r="436" spans="1:24" ht="15" customHeight="1">
      <c r="A436" s="86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</row>
    <row r="437" spans="1:24" ht="15" customHeight="1">
      <c r="A437" s="86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</row>
    <row r="438" spans="1:24" ht="15" customHeight="1">
      <c r="A438" s="86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</row>
    <row r="439" spans="1:24" ht="15" customHeight="1">
      <c r="A439" s="86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</row>
    <row r="440" spans="1:24" ht="15" customHeight="1">
      <c r="A440" s="86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</row>
    <row r="441" spans="1:24" ht="15" customHeight="1">
      <c r="A441" s="86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</row>
    <row r="442" spans="1:24" ht="15" customHeight="1">
      <c r="A442" s="86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</row>
    <row r="443" spans="1:24" ht="15" customHeight="1">
      <c r="A443" s="86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</row>
    <row r="444" spans="1:24" ht="15" customHeight="1">
      <c r="A444" s="86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</row>
    <row r="445" spans="1:24" ht="15" customHeight="1">
      <c r="A445" s="86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</row>
    <row r="446" spans="1:24" ht="15" customHeight="1">
      <c r="A446" s="86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</row>
    <row r="447" spans="1:24" ht="15" customHeight="1">
      <c r="A447" s="86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</row>
    <row r="448" spans="1:24" ht="15" customHeight="1">
      <c r="A448" s="86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</row>
    <row r="449" spans="1:24" ht="15" customHeight="1">
      <c r="A449" s="86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</row>
    <row r="450" spans="1:24" ht="15" customHeight="1">
      <c r="A450" s="86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</row>
    <row r="451" spans="1:24" ht="15" customHeight="1">
      <c r="A451" s="86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</row>
    <row r="452" spans="1:24" ht="15" customHeight="1">
      <c r="A452" s="86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</row>
    <row r="453" spans="1:24" ht="15" customHeight="1">
      <c r="A453" s="86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</row>
    <row r="454" spans="1:24" ht="15" customHeight="1">
      <c r="A454" s="86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</row>
    <row r="455" spans="1:24" ht="15" customHeight="1">
      <c r="A455" s="86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</row>
    <row r="456" spans="1:24" ht="15" customHeight="1">
      <c r="A456" s="86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</row>
    <row r="457" spans="1:24" ht="15" customHeight="1">
      <c r="A457" s="86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</row>
    <row r="458" spans="1:24" ht="15" customHeight="1">
      <c r="A458" s="86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</row>
    <row r="459" spans="1:24" ht="15" customHeight="1">
      <c r="A459" s="86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</row>
    <row r="460" spans="1:24" ht="15" customHeight="1">
      <c r="A460" s="86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</row>
    <row r="461" spans="1:24" ht="15" customHeight="1">
      <c r="A461" s="86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</row>
    <row r="462" spans="1:24" ht="15" customHeight="1">
      <c r="A462" s="86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</row>
    <row r="463" spans="1:24" ht="15" customHeight="1">
      <c r="A463" s="86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</row>
    <row r="464" spans="1:24" ht="15" customHeight="1">
      <c r="A464" s="86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</row>
    <row r="465" spans="1:24" ht="15" customHeight="1">
      <c r="A465" s="86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</row>
    <row r="466" spans="1:24" ht="15" customHeight="1">
      <c r="A466" s="86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</row>
    <row r="467" spans="1:24" ht="15" customHeight="1">
      <c r="A467" s="86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</row>
    <row r="468" spans="1:24" ht="15" customHeight="1">
      <c r="A468" s="86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</row>
    <row r="469" spans="1:24" ht="15" customHeight="1">
      <c r="A469" s="86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</row>
    <row r="470" spans="1:24" ht="15" customHeight="1">
      <c r="A470" s="86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</row>
    <row r="471" spans="1:24" ht="15" customHeight="1">
      <c r="A471" s="86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</row>
    <row r="472" spans="1:24" ht="15" customHeight="1">
      <c r="A472" s="86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</row>
    <row r="473" spans="1:24" ht="15" customHeight="1">
      <c r="A473" s="86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</row>
    <row r="474" spans="1:24" ht="15" customHeight="1">
      <c r="A474" s="86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</row>
    <row r="475" spans="1:24" ht="15" customHeight="1">
      <c r="A475" s="86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</row>
    <row r="476" spans="1:24" ht="15" customHeight="1">
      <c r="A476" s="86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</row>
    <row r="477" spans="1:24" ht="15" customHeight="1">
      <c r="A477" s="86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</row>
    <row r="478" spans="1:24" ht="15" customHeight="1">
      <c r="A478" s="86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</row>
    <row r="479" spans="1:24" ht="15" customHeight="1">
      <c r="A479" s="86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</row>
    <row r="480" spans="1:24" ht="15" customHeight="1">
      <c r="A480" s="86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</row>
    <row r="481" spans="1:24" ht="15" customHeight="1">
      <c r="A481" s="86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</row>
    <row r="482" spans="1:24" ht="15" customHeight="1">
      <c r="A482" s="86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</row>
    <row r="483" spans="1:24" ht="15" customHeight="1">
      <c r="A483" s="86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</row>
    <row r="484" spans="1:24" ht="15" customHeight="1">
      <c r="A484" s="86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</row>
    <row r="485" spans="1:24" ht="15" customHeight="1">
      <c r="A485" s="86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</row>
    <row r="486" spans="1:24" ht="15" customHeight="1">
      <c r="A486" s="86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</row>
    <row r="487" spans="1:24" ht="15" customHeight="1">
      <c r="A487" s="86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</row>
    <row r="488" spans="1:24" ht="15" customHeight="1">
      <c r="A488" s="86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</row>
    <row r="489" spans="1:24" ht="15" customHeight="1">
      <c r="A489" s="86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</row>
    <row r="490" spans="1:24" ht="15" customHeight="1">
      <c r="A490" s="86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</row>
    <row r="491" spans="1:24" ht="15" customHeight="1">
      <c r="A491" s="86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</row>
    <row r="492" spans="1:24" ht="15" customHeight="1">
      <c r="A492" s="86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</row>
    <row r="493" spans="1:24" ht="15" customHeight="1">
      <c r="A493" s="86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</row>
    <row r="494" spans="1:24" ht="15" customHeight="1">
      <c r="A494" s="86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</row>
    <row r="495" spans="1:24" ht="15" customHeight="1">
      <c r="A495" s="86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</row>
    <row r="496" spans="1:24" ht="15" customHeight="1">
      <c r="A496" s="86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</row>
    <row r="497" spans="1:24" ht="15" customHeight="1">
      <c r="A497" s="86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</row>
    <row r="498" spans="1:24" ht="15" customHeight="1">
      <c r="A498" s="86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</row>
    <row r="499" spans="1:24" ht="15" customHeight="1">
      <c r="A499" s="86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</row>
    <row r="500" spans="1:24" ht="15" customHeight="1">
      <c r="A500" s="86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</row>
    <row r="501" spans="1:24" ht="15" customHeight="1">
      <c r="A501" s="86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</row>
    <row r="502" spans="1:24" ht="15" customHeight="1">
      <c r="A502" s="86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</row>
    <row r="503" spans="1:24" ht="15" customHeight="1">
      <c r="A503" s="86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</row>
    <row r="504" spans="1:24" ht="15" customHeight="1">
      <c r="A504" s="86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</row>
    <row r="505" spans="1:24" ht="15" customHeight="1">
      <c r="A505" s="86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</row>
    <row r="506" spans="1:24" ht="15" customHeight="1">
      <c r="A506" s="86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</row>
    <row r="507" spans="1:24" ht="15" customHeight="1">
      <c r="A507" s="86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</row>
    <row r="508" spans="1:24" ht="15" customHeight="1">
      <c r="A508" s="86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</row>
    <row r="509" spans="1:24" ht="15" customHeight="1">
      <c r="A509" s="86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</row>
    <row r="510" spans="1:24" ht="15" customHeight="1">
      <c r="A510" s="86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</row>
    <row r="511" spans="1:24" ht="15" customHeight="1">
      <c r="A511" s="86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</row>
    <row r="512" spans="1:24" ht="15" customHeight="1">
      <c r="A512" s="86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</row>
    <row r="513" spans="1:24" ht="15" customHeight="1">
      <c r="A513" s="86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</row>
    <row r="514" spans="1:24" ht="15" customHeight="1">
      <c r="A514" s="86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</row>
    <row r="515" spans="1:24" ht="15" customHeight="1">
      <c r="A515" s="86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</row>
    <row r="516" spans="1:24" ht="15" customHeight="1">
      <c r="A516" s="86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</row>
    <row r="517" spans="1:24" ht="15" customHeight="1">
      <c r="A517" s="86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</row>
    <row r="518" spans="1:24" ht="15" customHeight="1">
      <c r="A518" s="86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</row>
    <row r="519" spans="1:24" ht="15" customHeight="1">
      <c r="A519" s="86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</row>
    <row r="520" spans="1:24" ht="15" customHeight="1">
      <c r="A520" s="86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</row>
    <row r="521" spans="1:24" ht="15" customHeight="1">
      <c r="A521" s="86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</row>
    <row r="522" spans="1:24" ht="15" customHeight="1">
      <c r="A522" s="86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</row>
    <row r="523" spans="1:24" ht="15" customHeight="1">
      <c r="A523" s="86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</row>
    <row r="524" spans="1:24" ht="15" customHeight="1">
      <c r="A524" s="86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</row>
    <row r="525" spans="1:24" ht="15" customHeight="1">
      <c r="A525" s="86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</row>
    <row r="526" spans="1:24" ht="15" customHeight="1">
      <c r="A526" s="86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</row>
    <row r="527" spans="1:24" ht="15" customHeight="1">
      <c r="A527" s="86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</row>
    <row r="528" spans="1:24" ht="15" customHeight="1">
      <c r="A528" s="86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</row>
    <row r="529" spans="1:24" ht="15" customHeight="1">
      <c r="A529" s="86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</row>
    <row r="530" spans="1:24" ht="15" customHeight="1">
      <c r="A530" s="86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</row>
    <row r="531" spans="1:24" ht="15" customHeight="1">
      <c r="A531" s="86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</row>
    <row r="532" spans="1:24" ht="15" customHeight="1">
      <c r="A532" s="86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</row>
    <row r="533" spans="1:24" ht="15" customHeight="1">
      <c r="A533" s="86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</row>
    <row r="534" spans="1:24" ht="15" customHeight="1">
      <c r="A534" s="86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</row>
    <row r="535" spans="1:24" ht="15" customHeight="1">
      <c r="A535" s="86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</row>
    <row r="536" spans="1:24" ht="15" customHeight="1">
      <c r="A536" s="86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</row>
    <row r="537" spans="1:24" ht="15" customHeight="1">
      <c r="A537" s="86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</row>
    <row r="538" spans="1:24" ht="15" customHeight="1">
      <c r="A538" s="86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</row>
    <row r="539" spans="1:24" ht="15" customHeight="1">
      <c r="A539" s="86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</row>
    <row r="540" spans="1:24" ht="15" customHeight="1">
      <c r="A540" s="86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</row>
    <row r="541" spans="1:24" ht="15" customHeight="1">
      <c r="A541" s="86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</row>
    <row r="542" spans="1:24" ht="15" customHeight="1">
      <c r="A542" s="86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</row>
    <row r="543" spans="1:24" ht="15" customHeight="1">
      <c r="A543" s="86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</row>
    <row r="544" spans="1:24" ht="15" customHeight="1">
      <c r="A544" s="86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</row>
    <row r="545" spans="1:24" ht="15" customHeight="1">
      <c r="A545" s="86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</row>
    <row r="546" spans="1:24" ht="15" customHeight="1">
      <c r="A546" s="86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</row>
    <row r="547" spans="1:24" ht="15" customHeight="1">
      <c r="A547" s="86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</row>
    <row r="548" spans="1:24" ht="15" customHeight="1">
      <c r="A548" s="86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</row>
    <row r="549" spans="1:24" ht="15" customHeight="1">
      <c r="A549" s="86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</row>
    <row r="550" spans="1:24" ht="15" customHeight="1">
      <c r="A550" s="86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</row>
    <row r="551" spans="1:24" ht="15" customHeight="1">
      <c r="A551" s="86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</row>
    <row r="552" spans="1:24" ht="15" customHeight="1">
      <c r="A552" s="86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</row>
    <row r="553" spans="1:24" ht="15" customHeight="1">
      <c r="A553" s="86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</row>
    <row r="554" spans="1:24" ht="15" customHeight="1">
      <c r="A554" s="86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</row>
    <row r="555" spans="1:24" ht="15" customHeight="1">
      <c r="A555" s="86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</row>
    <row r="556" spans="1:24" ht="15" customHeight="1">
      <c r="A556" s="86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</row>
    <row r="557" spans="1:24" ht="15" customHeight="1">
      <c r="A557" s="86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</row>
    <row r="558" spans="1:24" ht="15" customHeight="1">
      <c r="A558" s="86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</row>
    <row r="559" spans="1:24" ht="15" customHeight="1">
      <c r="A559" s="86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</row>
    <row r="560" spans="1:24" ht="15" customHeight="1">
      <c r="A560" s="86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</row>
    <row r="561" spans="1:24" ht="15" customHeight="1">
      <c r="A561" s="86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</row>
    <row r="562" spans="1:24" ht="15" customHeight="1">
      <c r="A562" s="86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</row>
    <row r="563" spans="1:24" ht="15" customHeight="1">
      <c r="A563" s="86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</row>
    <row r="564" spans="1:24" ht="15" customHeight="1">
      <c r="A564" s="86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</row>
    <row r="565" spans="1:24" ht="15" customHeight="1">
      <c r="A565" s="86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</row>
    <row r="566" spans="1:24" ht="15" customHeight="1">
      <c r="A566" s="86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</row>
    <row r="567" spans="1:24" ht="15" customHeight="1">
      <c r="A567" s="86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</row>
    <row r="568" spans="1:24" ht="15" customHeight="1">
      <c r="A568" s="86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</row>
    <row r="569" spans="1:24" ht="15" customHeight="1">
      <c r="A569" s="86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</row>
    <row r="570" spans="1:24" ht="15" customHeight="1">
      <c r="A570" s="86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</row>
    <row r="571" spans="1:24" ht="15" customHeight="1">
      <c r="A571" s="86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</row>
    <row r="572" spans="1:24" ht="15" customHeight="1">
      <c r="A572" s="86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</row>
    <row r="573" spans="1:24" ht="15" customHeight="1">
      <c r="A573" s="86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</row>
    <row r="574" spans="1:24" ht="15" customHeight="1">
      <c r="A574" s="86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</row>
    <row r="575" spans="1:24" ht="15" customHeight="1">
      <c r="A575" s="86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</row>
    <row r="576" spans="1:24" ht="15" customHeight="1">
      <c r="A576" s="86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</row>
    <row r="577" spans="1:24" ht="15" customHeight="1">
      <c r="A577" s="86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</row>
    <row r="578" spans="1:24" ht="15" customHeight="1">
      <c r="A578" s="86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</row>
    <row r="579" spans="1:24" ht="15" customHeight="1">
      <c r="A579" s="86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</row>
    <row r="580" spans="1:24" ht="15" customHeight="1">
      <c r="A580" s="86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</row>
    <row r="581" spans="1:24" ht="15" customHeight="1">
      <c r="A581" s="86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</row>
    <row r="582" spans="1:24" ht="15" customHeight="1">
      <c r="A582" s="86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</row>
    <row r="583" spans="1:24" ht="15" customHeight="1">
      <c r="A583" s="86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</row>
    <row r="584" spans="1:24" ht="15" customHeight="1">
      <c r="A584" s="86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</row>
    <row r="585" spans="1:24" ht="15" customHeight="1">
      <c r="A585" s="86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</row>
    <row r="586" spans="1:24" ht="15" customHeight="1">
      <c r="A586" s="86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</row>
    <row r="587" spans="1:24" ht="15" customHeight="1">
      <c r="A587" s="86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</row>
    <row r="588" spans="1:24" ht="15" customHeight="1">
      <c r="A588" s="86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</row>
    <row r="589" spans="1:24" ht="15" customHeight="1">
      <c r="A589" s="86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</row>
    <row r="590" spans="1:24" ht="15" customHeight="1">
      <c r="A590" s="86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</row>
    <row r="591" spans="1:24" ht="15" customHeight="1">
      <c r="A591" s="86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</row>
    <row r="592" spans="1:24" ht="15" customHeight="1">
      <c r="A592" s="86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</row>
    <row r="593" spans="1:24" ht="15" customHeight="1">
      <c r="A593" s="86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</row>
    <row r="594" spans="1:24" ht="15" customHeight="1">
      <c r="A594" s="86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</row>
    <row r="595" spans="1:24" ht="15" customHeight="1">
      <c r="A595" s="86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</row>
    <row r="596" spans="1:24" ht="15" customHeight="1">
      <c r="A596" s="86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</row>
    <row r="597" spans="1:24" ht="15" customHeight="1">
      <c r="A597" s="86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</row>
    <row r="598" spans="1:24" ht="15" customHeight="1">
      <c r="A598" s="86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</row>
    <row r="599" spans="1:24" ht="15" customHeight="1">
      <c r="A599" s="86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</row>
    <row r="600" spans="1:24" ht="15" customHeight="1">
      <c r="A600" s="86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</row>
    <row r="601" spans="1:24" ht="15" customHeight="1">
      <c r="A601" s="86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</row>
    <row r="602" spans="1:24" ht="15" customHeight="1">
      <c r="A602" s="86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</row>
    <row r="603" spans="1:24" ht="15" customHeight="1">
      <c r="A603" s="86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</row>
    <row r="604" spans="1:24" ht="15" customHeight="1">
      <c r="A604" s="86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</row>
    <row r="605" spans="1:24" ht="15" customHeight="1">
      <c r="A605" s="86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</row>
    <row r="606" spans="1:24" ht="15" customHeight="1">
      <c r="A606" s="86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</row>
    <row r="607" spans="1:24" ht="15" customHeight="1">
      <c r="A607" s="86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</row>
    <row r="608" spans="1:24" ht="15" customHeight="1">
      <c r="A608" s="86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</row>
    <row r="609" spans="1:24" ht="15" customHeight="1">
      <c r="A609" s="86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</row>
    <row r="610" spans="1:24" ht="15" customHeight="1">
      <c r="A610" s="86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</row>
    <row r="611" spans="1:24" ht="15" customHeight="1">
      <c r="A611" s="86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</row>
    <row r="612" spans="1:24" ht="15" customHeight="1">
      <c r="A612" s="86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</row>
    <row r="613" spans="1:24" ht="15" customHeight="1">
      <c r="A613" s="86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</row>
  </sheetData>
  <mergeCells count="68">
    <mergeCell ref="R25:R26"/>
    <mergeCell ref="H29:H33"/>
    <mergeCell ref="I34:M34"/>
    <mergeCell ref="S71:T71"/>
    <mergeCell ref="G36:G37"/>
    <mergeCell ref="G38:G39"/>
    <mergeCell ref="H28:M28"/>
    <mergeCell ref="H25:J25"/>
    <mergeCell ref="K25:L25"/>
    <mergeCell ref="M25:N25"/>
    <mergeCell ref="H26:J26"/>
    <mergeCell ref="K26:L26"/>
    <mergeCell ref="M26:N26"/>
    <mergeCell ref="H23:J23"/>
    <mergeCell ref="K23:L23"/>
    <mergeCell ref="M23:N23"/>
    <mergeCell ref="H24:J24"/>
    <mergeCell ref="K24:L24"/>
    <mergeCell ref="M24:N24"/>
    <mergeCell ref="R18:R19"/>
    <mergeCell ref="H19:N19"/>
    <mergeCell ref="I14:J14"/>
    <mergeCell ref="I15:J15"/>
    <mergeCell ref="H20:J20"/>
    <mergeCell ref="K20:L20"/>
    <mergeCell ref="M20:N20"/>
    <mergeCell ref="S14:X14"/>
    <mergeCell ref="K15:P15"/>
    <mergeCell ref="S15:X15"/>
    <mergeCell ref="I16:J16"/>
    <mergeCell ref="K16:P16"/>
    <mergeCell ref="S16:X16"/>
    <mergeCell ref="I5:J5"/>
    <mergeCell ref="K5:P5"/>
    <mergeCell ref="I6:J6"/>
    <mergeCell ref="K6:P6"/>
    <mergeCell ref="H22:J22"/>
    <mergeCell ref="K22:L22"/>
    <mergeCell ref="M22:N22"/>
    <mergeCell ref="K14:P14"/>
    <mergeCell ref="I17:J17"/>
    <mergeCell ref="K17:P17"/>
    <mergeCell ref="K21:L21"/>
    <mergeCell ref="M21:N21"/>
    <mergeCell ref="H21:J21"/>
    <mergeCell ref="B1:F1"/>
    <mergeCell ref="H1:P1"/>
    <mergeCell ref="R1:X1"/>
    <mergeCell ref="B3:F3"/>
    <mergeCell ref="H3:P3"/>
    <mergeCell ref="R3:R4"/>
    <mergeCell ref="K4:P4"/>
    <mergeCell ref="I4:J4"/>
    <mergeCell ref="S3:X3"/>
    <mergeCell ref="S12:X12"/>
    <mergeCell ref="S13:X13"/>
    <mergeCell ref="K7:P7"/>
    <mergeCell ref="K8:P8"/>
    <mergeCell ref="K9:P9"/>
    <mergeCell ref="H11:P11"/>
    <mergeCell ref="S11:X11"/>
    <mergeCell ref="K12:P12"/>
    <mergeCell ref="K13:P13"/>
    <mergeCell ref="I12:J12"/>
    <mergeCell ref="I13:J13"/>
    <mergeCell ref="I7:J7"/>
    <mergeCell ref="I8:J8"/>
    <mergeCell ref="I9:J9"/>
  </mergeCells>
  <dataValidations count="3">
    <dataValidation type="list" allowBlank="1" sqref="S54:S57 S62:S69">
      <formula1>$H$21:$J$26</formula1>
    </dataValidation>
    <dataValidation type="list" allowBlank="1" sqref="S50:S53">
      <formula1>#REF!</formula1>
    </dataValidation>
    <dataValidation type="list" allowBlank="1" sqref="S58:S61">
      <formula1>$I$13:$J$17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Instrução</vt:lpstr>
      <vt:lpstr>1. Ambiente</vt:lpstr>
      <vt:lpstr>2. Gerenciamento</vt:lpstr>
      <vt:lpstr>3. Mapa</vt:lpstr>
      <vt:lpstr>4. Matriz</vt:lpstr>
      <vt:lpstr>5. Monitoramento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Caue Varesqui Zeferino</dc:creator>
  <cp:lastModifiedBy>Thais Oshita Ito</cp:lastModifiedBy>
  <cp:lastPrinted>2024-05-22T20:46:48Z</cp:lastPrinted>
  <dcterms:created xsi:type="dcterms:W3CDTF">2024-03-04T13:35:36Z</dcterms:created>
  <dcterms:modified xsi:type="dcterms:W3CDTF">2024-08-07T18:01:27Z</dcterms:modified>
</cp:coreProperties>
</file>